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Common Area\ΣΟΥΣΑΝΗΣ ΚΩΣΤΑΣ\1Κ_2024_ΟΡΙΣΤΙΚΑ ΑΠΟΤΕΛΕΣΜΑΤΑ ΠΕ-ΤΕ-ΔΕ\ΤΕ\ΤΕ_ΕΥΡΥ ΝΑΙ\"/>
    </mc:Choice>
  </mc:AlternateContent>
  <xr:revisionPtr revIDLastSave="0" documentId="13_ncr:1_{46CC462A-3EBA-43D8-B3DC-4A238E31ADC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ΔΙΟΡΙΣΤΕΟΙ ΤΕ" sheetId="2" r:id="rId1"/>
  </sheets>
  <calcPr calcId="191029"/>
</workbook>
</file>

<file path=xl/calcChain.xml><?xml version="1.0" encoding="utf-8"?>
<calcChain xmlns="http://schemas.openxmlformats.org/spreadsheetml/2006/main">
  <c r="K196" i="2" l="1"/>
  <c r="F196" i="2"/>
  <c r="K195" i="2"/>
  <c r="F195" i="2"/>
  <c r="K194" i="2"/>
  <c r="F194" i="2"/>
  <c r="K193" i="2"/>
  <c r="F193" i="2"/>
  <c r="K192" i="2"/>
  <c r="F192" i="2"/>
  <c r="K191" i="2"/>
  <c r="F191" i="2"/>
  <c r="K190" i="2"/>
  <c r="F190" i="2"/>
  <c r="F189" i="2"/>
  <c r="K188" i="2"/>
  <c r="F188" i="2"/>
  <c r="K187" i="2"/>
  <c r="F187" i="2"/>
  <c r="K186" i="2"/>
  <c r="F186" i="2"/>
  <c r="K185" i="2"/>
  <c r="F185" i="2"/>
  <c r="K184" i="2"/>
  <c r="F184" i="2"/>
  <c r="K183" i="2"/>
  <c r="F183" i="2"/>
  <c r="K182" i="2"/>
  <c r="F182" i="2"/>
  <c r="K181" i="2"/>
  <c r="F181" i="2"/>
  <c r="K180" i="2"/>
  <c r="F180" i="2"/>
  <c r="K179" i="2"/>
  <c r="F179" i="2"/>
  <c r="K178" i="2"/>
  <c r="F178" i="2"/>
  <c r="K176" i="2"/>
  <c r="F176" i="2"/>
  <c r="K175" i="2"/>
  <c r="F175" i="2"/>
  <c r="F174" i="2"/>
  <c r="K173" i="2"/>
  <c r="F173" i="2"/>
  <c r="K172" i="2"/>
  <c r="F172" i="2"/>
  <c r="F171" i="2"/>
  <c r="K170" i="2"/>
  <c r="F170" i="2"/>
  <c r="K169" i="2"/>
  <c r="F169" i="2"/>
  <c r="K168" i="2"/>
  <c r="F168" i="2"/>
  <c r="K167" i="2"/>
  <c r="F167" i="2"/>
  <c r="K166" i="2"/>
  <c r="F166" i="2"/>
  <c r="K165" i="2"/>
  <c r="F165" i="2"/>
  <c r="K164" i="2"/>
  <c r="F164" i="2"/>
  <c r="K163" i="2"/>
  <c r="F163" i="2"/>
  <c r="K162" i="2"/>
  <c r="F162" i="2"/>
  <c r="K161" i="2"/>
  <c r="F161" i="2"/>
  <c r="F160" i="2"/>
  <c r="K159" i="2"/>
  <c r="F159" i="2"/>
  <c r="F158" i="2"/>
  <c r="K157" i="2"/>
  <c r="F157" i="2"/>
  <c r="K156" i="2"/>
  <c r="F156" i="2"/>
  <c r="K155" i="2"/>
  <c r="F155" i="2"/>
  <c r="K154" i="2"/>
  <c r="F154" i="2"/>
  <c r="K153" i="2"/>
  <c r="F153" i="2"/>
  <c r="K152" i="2"/>
  <c r="F152" i="2"/>
  <c r="K151" i="2"/>
  <c r="F151" i="2"/>
  <c r="K150" i="2"/>
  <c r="F150" i="2"/>
  <c r="F149" i="2"/>
  <c r="K148" i="2"/>
  <c r="F148" i="2"/>
  <c r="K147" i="2"/>
  <c r="F147" i="2"/>
  <c r="K146" i="2"/>
  <c r="F146" i="2"/>
  <c r="K145" i="2"/>
  <c r="F145" i="2"/>
  <c r="K144" i="2"/>
  <c r="F144" i="2"/>
  <c r="K143" i="2"/>
  <c r="F143" i="2"/>
  <c r="K142" i="2"/>
  <c r="F142" i="2"/>
  <c r="K141" i="2"/>
  <c r="F141" i="2"/>
  <c r="K140" i="2"/>
  <c r="F140" i="2"/>
  <c r="K139" i="2"/>
  <c r="F139" i="2"/>
  <c r="K138" i="2"/>
  <c r="F138" i="2"/>
  <c r="K137" i="2"/>
  <c r="F137" i="2"/>
  <c r="K136" i="2"/>
  <c r="F136" i="2"/>
  <c r="K135" i="2"/>
  <c r="F135" i="2"/>
  <c r="K134" i="2"/>
  <c r="F134" i="2"/>
  <c r="K133" i="2"/>
  <c r="F133" i="2"/>
  <c r="K132" i="2"/>
  <c r="F132" i="2"/>
  <c r="K131" i="2"/>
  <c r="F131" i="2"/>
  <c r="K130" i="2"/>
  <c r="F130" i="2"/>
  <c r="K129" i="2"/>
  <c r="F129" i="2"/>
  <c r="F128" i="2"/>
  <c r="K127" i="2"/>
  <c r="F127" i="2"/>
  <c r="K126" i="2"/>
  <c r="F126" i="2"/>
  <c r="K125" i="2"/>
  <c r="F125" i="2"/>
  <c r="K124" i="2"/>
  <c r="F124" i="2"/>
  <c r="K123" i="2"/>
  <c r="F123" i="2"/>
  <c r="K122" i="2"/>
  <c r="F122" i="2"/>
  <c r="K121" i="2"/>
  <c r="F121" i="2"/>
  <c r="K120" i="2"/>
  <c r="F120" i="2"/>
  <c r="K119" i="2"/>
  <c r="F119" i="2"/>
  <c r="K118" i="2"/>
  <c r="F118" i="2"/>
  <c r="K117" i="2"/>
  <c r="F117" i="2"/>
  <c r="K116" i="2"/>
  <c r="F116" i="2"/>
  <c r="K115" i="2"/>
  <c r="F115" i="2"/>
  <c r="K114" i="2"/>
  <c r="F114" i="2"/>
  <c r="K113" i="2"/>
  <c r="F113" i="2"/>
  <c r="K112" i="2"/>
  <c r="F112" i="2"/>
  <c r="K111" i="2"/>
  <c r="F111" i="2"/>
  <c r="K110" i="2"/>
  <c r="F110" i="2"/>
  <c r="K109" i="2"/>
  <c r="F109" i="2"/>
  <c r="K108" i="2"/>
  <c r="F108" i="2"/>
  <c r="K107" i="2"/>
  <c r="F107" i="2"/>
  <c r="K106" i="2"/>
  <c r="F106" i="2"/>
  <c r="K105" i="2"/>
  <c r="F105" i="2"/>
  <c r="K104" i="2"/>
  <c r="F104" i="2"/>
  <c r="F103" i="2"/>
  <c r="K102" i="2"/>
  <c r="F102" i="2"/>
  <c r="K101" i="2"/>
  <c r="F101" i="2"/>
  <c r="K100" i="2"/>
  <c r="F100" i="2"/>
  <c r="K99" i="2"/>
  <c r="F99" i="2"/>
  <c r="K98" i="2"/>
  <c r="F98" i="2"/>
  <c r="K97" i="2"/>
  <c r="F97" i="2"/>
  <c r="K96" i="2"/>
  <c r="F96" i="2"/>
  <c r="F95" i="2"/>
  <c r="K94" i="2"/>
  <c r="F94" i="2"/>
  <c r="K93" i="2"/>
  <c r="F93" i="2"/>
  <c r="K92" i="2"/>
  <c r="F92" i="2"/>
  <c r="K91" i="2"/>
  <c r="F91" i="2"/>
  <c r="F90" i="2"/>
  <c r="K89" i="2"/>
  <c r="F89" i="2"/>
  <c r="F88" i="2"/>
  <c r="F87" i="2"/>
  <c r="K86" i="2"/>
  <c r="F86" i="2"/>
  <c r="K85" i="2"/>
  <c r="F85" i="2"/>
  <c r="K84" i="2"/>
  <c r="F84" i="2"/>
  <c r="K83" i="2"/>
  <c r="F83" i="2"/>
  <c r="K82" i="2"/>
  <c r="F82" i="2"/>
  <c r="K81" i="2"/>
  <c r="F81" i="2"/>
  <c r="K80" i="2"/>
  <c r="F80" i="2"/>
  <c r="K79" i="2"/>
  <c r="F79" i="2"/>
  <c r="K78" i="2"/>
  <c r="F78" i="2"/>
  <c r="F77" i="2"/>
  <c r="K76" i="2"/>
  <c r="F76" i="2"/>
  <c r="K75" i="2"/>
  <c r="F75" i="2"/>
  <c r="K74" i="2"/>
  <c r="F74" i="2"/>
  <c r="K73" i="2"/>
  <c r="F73" i="2"/>
  <c r="F72" i="2"/>
  <c r="K71" i="2"/>
  <c r="F71" i="2"/>
  <c r="K70" i="2"/>
  <c r="F70" i="2"/>
  <c r="K69" i="2"/>
  <c r="F69" i="2"/>
  <c r="K68" i="2"/>
  <c r="F68" i="2"/>
  <c r="F67" i="2"/>
  <c r="K66" i="2"/>
  <c r="F66" i="2"/>
  <c r="K65" i="2"/>
  <c r="F65" i="2"/>
  <c r="K64" i="2"/>
  <c r="F64" i="2"/>
  <c r="K63" i="2"/>
  <c r="F63" i="2"/>
  <c r="K62" i="2"/>
  <c r="F62" i="2"/>
  <c r="K61" i="2"/>
  <c r="F61" i="2"/>
  <c r="K60" i="2"/>
  <c r="F60" i="2"/>
  <c r="K59" i="2"/>
  <c r="F59" i="2"/>
  <c r="K58" i="2"/>
  <c r="F58" i="2"/>
  <c r="F57" i="2"/>
  <c r="K56" i="2"/>
  <c r="F56" i="2"/>
  <c r="K55" i="2"/>
  <c r="F55" i="2"/>
  <c r="K54" i="2"/>
  <c r="F54" i="2"/>
  <c r="K53" i="2"/>
  <c r="F53" i="2"/>
  <c r="F52" i="2"/>
  <c r="K51" i="2"/>
  <c r="F51" i="2"/>
  <c r="K50" i="2"/>
  <c r="F50" i="2"/>
  <c r="K49" i="2"/>
  <c r="F49" i="2"/>
  <c r="K48" i="2"/>
  <c r="F48" i="2"/>
  <c r="K47" i="2"/>
  <c r="F47" i="2"/>
  <c r="K46" i="2"/>
  <c r="F46" i="2"/>
  <c r="K45" i="2"/>
  <c r="F45" i="2"/>
  <c r="K44" i="2"/>
  <c r="F44" i="2"/>
  <c r="K43" i="2"/>
  <c r="F43" i="2"/>
  <c r="F42" i="2"/>
  <c r="K41" i="2"/>
  <c r="F41" i="2"/>
  <c r="K40" i="2"/>
  <c r="F40" i="2"/>
  <c r="K39" i="2"/>
  <c r="F39" i="2"/>
  <c r="K38" i="2"/>
  <c r="F38" i="2"/>
  <c r="K37" i="2"/>
  <c r="F37" i="2"/>
  <c r="K36" i="2"/>
  <c r="F36" i="2"/>
  <c r="F35" i="2"/>
  <c r="K34" i="2"/>
  <c r="F34" i="2"/>
  <c r="K33" i="2"/>
  <c r="F33" i="2"/>
  <c r="K32" i="2"/>
  <c r="F32" i="2"/>
  <c r="K31" i="2"/>
  <c r="F31" i="2"/>
  <c r="K30" i="2"/>
  <c r="F30" i="2"/>
  <c r="K29" i="2"/>
  <c r="F29" i="2"/>
  <c r="K177" i="2"/>
  <c r="F177" i="2"/>
  <c r="K28" i="2"/>
  <c r="F28" i="2"/>
  <c r="K27" i="2"/>
  <c r="F27" i="2"/>
  <c r="K26" i="2"/>
  <c r="F26" i="2"/>
  <c r="K25" i="2"/>
  <c r="F25" i="2"/>
  <c r="K24" i="2"/>
  <c r="F24" i="2"/>
  <c r="K23" i="2"/>
  <c r="F23" i="2"/>
  <c r="K22" i="2"/>
  <c r="F22" i="2"/>
  <c r="K21" i="2"/>
  <c r="F21" i="2"/>
  <c r="K20" i="2"/>
  <c r="F20" i="2"/>
  <c r="F19" i="2"/>
  <c r="K18" i="2"/>
  <c r="F18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F7" i="2"/>
  <c r="K6" i="2"/>
  <c r="F6" i="2"/>
</calcChain>
</file>

<file path=xl/sharedStrings.xml><?xml version="1.0" encoding="utf-8"?>
<sst xmlns="http://schemas.openxmlformats.org/spreadsheetml/2006/main" count="1162" uniqueCount="431">
  <si>
    <t>ΚΑΤΗΓΟΡΙΑ ΕΚΠΑΙΔΕΥΣΗΣ : ΤΕΧΝΟΛΟΓΙΚΗΣ ΕΚΠΑΙΔΕΥΣΗΣ</t>
  </si>
  <si>
    <t>Α/Α</t>
  </si>
  <si>
    <t>Α.Μ. ΑΙΤΗΣΗΣ</t>
  </si>
  <si>
    <t>ΕΠΩΝΥΜΟ</t>
  </si>
  <si>
    <t>ΟΝΟΜΑ</t>
  </si>
  <si>
    <t>ΠΑΤΡΩΝΥΜΟ</t>
  </si>
  <si>
    <t>Α.Δ.Τ.</t>
  </si>
  <si>
    <t>ΦΟΡΕΑΣ</t>
  </si>
  <si>
    <t>ΚΩΔΙΚΟΣ ΘΕΣΗΣ</t>
  </si>
  <si>
    <t>ΤΥΠΟΣ ΠΙΝΑΚΑ</t>
  </si>
  <si>
    <t>ΕΝΤΟΠΙΟΤΗΤΑ</t>
  </si>
  <si>
    <t>ΒΑΘΜΟΛΟΓΙΑ</t>
  </si>
  <si>
    <t>ΑΒΡΑΑΜ</t>
  </si>
  <si>
    <t>ΙΩΑΝΝΑ</t>
  </si>
  <si>
    <t>ΑΛΚΙΒΙΑΔΗΣ</t>
  </si>
  <si>
    <t>ΔΗΜΟΣ ΑΜΠΕΛΟΚΗΠΩΝ ΜΕΝΕΜΕΝΗΣ ΘΕΣΣΑΛΟΝΙΚΗΣ</t>
  </si>
  <si>
    <t>ΤΕ ΔΗΜΟΤΙΚΗΣ ΑΣΤΥΝΟΜΙΑΣ</t>
  </si>
  <si>
    <t>ΒΠ</t>
  </si>
  <si>
    <t>ΑΒΡΑΜΙΔΗΣ</t>
  </si>
  <si>
    <t>ΝΙΚΟΛΑΟΣ</t>
  </si>
  <si>
    <t>ΧΑΡΑΛΑΜΠΟΣ</t>
  </si>
  <si>
    <t>ΔΗΜΟΣ ΡΑΦΗΝΑΣ - ΠΙΚΕΡΜΙΟΥ</t>
  </si>
  <si>
    <t>ΑΓΡΙΔΙΩΤΗΣ</t>
  </si>
  <si>
    <t>ΠΑΝΑΓΙΩΤΗΣ</t>
  </si>
  <si>
    <t>ΙΩΑΝΝΗΣ</t>
  </si>
  <si>
    <t>ΔΗΜΟΣ ΕΛΛΗΝΙΚΟΥ ΑΡΓΥΡΟΥΠΟΛΗΣ ΑΘΗΝΩΝ</t>
  </si>
  <si>
    <t>ΑΔΑΜΟΥ</t>
  </si>
  <si>
    <t>ΙΩΑΝΝΑ   ΜΑΡΙΑ</t>
  </si>
  <si>
    <t>ΧΡΗΣΤΟΣ</t>
  </si>
  <si>
    <t>ΔΗΜΟΣ ΘΗΒΑΙΩΝ ΒΟΙΩΤΙΑΣ</t>
  </si>
  <si>
    <t>ΑΘΑΝΑΣΙΟΥ</t>
  </si>
  <si>
    <t>ΣΤΑΥΡΟΣ</t>
  </si>
  <si>
    <t>ΚΩΝΣΤΑΝΤΙΝΟΣ</t>
  </si>
  <si>
    <t>ΔΗΜΟΣ ΘΗΡΑΣ ΚΥΚΛΑΔΩΝ</t>
  </si>
  <si>
    <t>ΑΚΤΥΠΗΣ</t>
  </si>
  <si>
    <t>ΔΙΟΝΥΣΙΟΣ</t>
  </si>
  <si>
    <t>ΔΗΜΟΣ ΚΑΛΛΙΘΕΑΣ ΝΟΤΙΟΥ ΤΟΜΕΑ ΑΘΗΝΩΝ</t>
  </si>
  <si>
    <t>ΤΕ ΔΗΜΟΤΙΚΩΝ ΑΣΤΥΝΟΜΩΝ</t>
  </si>
  <si>
    <t>ΑΛΕΞΑΝΔΡΑΚΗΣ</t>
  </si>
  <si>
    <t>ΠΑΥΛΟΣ</t>
  </si>
  <si>
    <t>ΕΥΘΥΜΙΟΣ</t>
  </si>
  <si>
    <t>ΔΗΜΟΣ ΙΕΡΑΣ ΠΟΛΗΣ ΜΕΣΟΛΟΓΓΙΟΥ ΑΙΤΩΛΟΑΚΑΡΝΑΝΙΑΣ</t>
  </si>
  <si>
    <t>ΑΛΕΞΟΠΟΥΛΟΣ</t>
  </si>
  <si>
    <t>ΓΕΩΡΓΙΟΣ</t>
  </si>
  <si>
    <t>ΔΗΜΟΣ ΜΑΝΔΡΑΣ ΕΙΔΥΛΛΙΑΣ</t>
  </si>
  <si>
    <t>ΣΤΥΛΙΑΝΟΣ</t>
  </si>
  <si>
    <t>ΔΗΜΟΣ ΝΕΣΤΟΥ</t>
  </si>
  <si>
    <t>ΑΝΑΜΟΥΡΛΙΔΗΣ</t>
  </si>
  <si>
    <t>ΚΥΡΙΑΚΟΣ</t>
  </si>
  <si>
    <t>ΔΗΜΟΣ ΡΕΘΥΜΝΗΣ ΡΕΘΥΜΝΗΣ</t>
  </si>
  <si>
    <t>ΑΝΤΥΠΑΣ</t>
  </si>
  <si>
    <t>ΔΗΜΟΣ ΑΝΔΡΙΤΣΑΙΝΑΣ - ΚΡΕΣΤΕΝΩΝ</t>
  </si>
  <si>
    <t>ΤΕ ΕΙΔΙΚΟΥ ΠΡΟΣΩΠΙΚΟΥ(ΔΗΜΟΤΙΚΗ ΑΣΤΥΝΟΜΙΑ)</t>
  </si>
  <si>
    <t>ΔΗΜΟΣ ΘΕΡΜΑΪΚΟΥ ΘΕΣΣΑΛΟΝΙΚΗΣ</t>
  </si>
  <si>
    <t>ΑΡΑΜΠΑΤΖΗΣ</t>
  </si>
  <si>
    <t>ΑΘΑΝΑΣΙΟΣ</t>
  </si>
  <si>
    <t>ΤΡΙΑΝΤΑΦΥΛΛΟΣ</t>
  </si>
  <si>
    <t>ΔΗΜΟΣ ΗΡΑΚΛΕΙΑΣ ΣΕΡΡΩΝ</t>
  </si>
  <si>
    <t>ΑΤΖΙΑΜΗΣ</t>
  </si>
  <si>
    <t>ΙΩΑΚΕΙΜ</t>
  </si>
  <si>
    <t>ΕΥΡΙΠΙΔΗΣ</t>
  </si>
  <si>
    <t>ΔΗΜΟΣ ΘΕΣΣΑΛΟΝΙΚΗΣ ΘΕΣΣΑΛΟΝΙΚΗΣ</t>
  </si>
  <si>
    <t>ΑΦΟΡΟΖΗ</t>
  </si>
  <si>
    <t>ΑΙΚΑΤΕΡΙΝΗ</t>
  </si>
  <si>
    <t>ΔΗΜΟΣ ΦΛΩΡΙΝΑΣ ΦΛΩΡΙΝΑΣ</t>
  </si>
  <si>
    <t>ΒΑΚΚΑΣ</t>
  </si>
  <si>
    <t>ΔΗΜΟΣ ΑΓΡΙΝΙΟΥ ΑΙΤΩΛΟΑΚΑΡΝΑΝΙΑΣ</t>
  </si>
  <si>
    <t>ΒΑΡΥΠΑΤΗΣ</t>
  </si>
  <si>
    <t>ΔΗΜΟΣ ΧΑΛΑΝΔΡΙΟΥ ΒΟΡΕΙΟΥ ΤΟΜΕΑ ΑΘΗΝΩΝ</t>
  </si>
  <si>
    <t>ΔΗΜΟΣ ΩΡΑΙΟΚΑΣΤΡΟΥ ΘΕΣΣΑΛΟΝΙΚΗΣ</t>
  </si>
  <si>
    <t>ΤΕ ΕΙΔΙΚΟΥ ΕΝΣΤΟΛΟΥ ΠΡΟΣΩΠΙΚΟΥ(ΔΗΜΟΤΙΚΗ ΑΣΤΥΝΟΜΙΑ)</t>
  </si>
  <si>
    <t>ΘΕΟΔΩΡΑ</t>
  </si>
  <si>
    <t>ΒΑΣΙΛΕΙΟΣ</t>
  </si>
  <si>
    <t>ΒΑΧΛΙΩΤΗΣ</t>
  </si>
  <si>
    <t>ΧΑΡΑΛΑΜΠΟΣ-ΑΝΔΡΕΑΣ</t>
  </si>
  <si>
    <t>ΒΛΑΧΟΣ</t>
  </si>
  <si>
    <t>ΣΥΜΕΩΝ</t>
  </si>
  <si>
    <t>ΔΗΜΟΣ ΚΗΦΙΣΙΑΣ ΒΟΡΕΙΟΥ ΤΟΜΕΑ ΑΤΤΙΚΗΣ</t>
  </si>
  <si>
    <t>ΚΩΝΣΤΑΝΤΙΝΑ</t>
  </si>
  <si>
    <t>ΒΟΥΣΚΑ</t>
  </si>
  <si>
    <t xml:space="preserve">ΜΑΡΙΑ </t>
  </si>
  <si>
    <t>ΔΗΜΟΣ ΠΥΛΑΙΑΣ ΧΟΡΤΙΑΤΗ ΘΕΣΣΑΛΟΝΙΚΗΣ</t>
  </si>
  <si>
    <t>ΒΡΟΝΤΑΚΗΣ</t>
  </si>
  <si>
    <t>ΑΝΑΣΤΑΣΙΟΣ</t>
  </si>
  <si>
    <t>ΔΗΜΟΣ ΗΡΑΚΛΕΙΟΥ ΚΡΗΤΗΣ</t>
  </si>
  <si>
    <t>ΓΕΝΝΕΤΙΔΟΥ</t>
  </si>
  <si>
    <t>ΕΛΙΣΣΑΒΕΤ</t>
  </si>
  <si>
    <t>ΓΕΩΡΓΑΝΤΟΠΟΥΛΟΥ</t>
  </si>
  <si>
    <t>ΧΡΙΣΤΙΝΑ</t>
  </si>
  <si>
    <t>ΔΗΜΟΣ ΑΘΗΝΑΙΩΝ</t>
  </si>
  <si>
    <t>ΓΕΩΡΓΙΑΔΗΣ</t>
  </si>
  <si>
    <t>ΕΥΑΓΓΕΛΟΣ</t>
  </si>
  <si>
    <t>ΔΗΜΟΣ ΠΕΙΡΑΙΩΣ ΠΕΙΡΑΙΩΣ</t>
  </si>
  <si>
    <t>ΤΡΑΣΙΑΣ</t>
  </si>
  <si>
    <t>ΓΙΑΝΝΟΥΛΑΣ</t>
  </si>
  <si>
    <t>ΔΗΜΟΣ ΜΕΤΕΩΡΩΝ</t>
  </si>
  <si>
    <t>ΓΙΑΝΤΣΗΣ</t>
  </si>
  <si>
    <t>ΤΡΑΓΙΑΝΟΣ</t>
  </si>
  <si>
    <t>ΤΡΥΦΩΝ</t>
  </si>
  <si>
    <t>ΔΗΜΟΣ ΒΕΡΟΙΑΣ ΗΜΑΘΙΑΣ</t>
  </si>
  <si>
    <t>ΓΙΑΠΙΤΖΟΓΛΟΥ</t>
  </si>
  <si>
    <t>ΕΛΕΥΘΕΡΙΑ</t>
  </si>
  <si>
    <t>ΔΗΜΟΣ ΚΑΒΑΛΑΣ ΚΑΒΑΛΑΣ</t>
  </si>
  <si>
    <t>ΤΕ23 ΔΗΜΟΤΙΚΗΣ ΑΣΤΥΝΟΜΙΑΣ</t>
  </si>
  <si>
    <t>ΓΙΟΒΑΝΟΠΟΥΛΟΥ</t>
  </si>
  <si>
    <t>ΔΗΜΗΤΡΙΟΣ</t>
  </si>
  <si>
    <t>ΓΙΩΓΓΑΡΑΣ</t>
  </si>
  <si>
    <t>ΑΓΓΕΛΟΣ</t>
  </si>
  <si>
    <t>ΑΝΔΡΕΑΣ</t>
  </si>
  <si>
    <t>ΔΗΜΟΣ ΛΟΥΤΡΑΚΙΟΥ - ΠΕΡΑΧΩΡΑΣ - ΑΓΙΩΝ ΘΕΟΔΩΡΩΝ</t>
  </si>
  <si>
    <t>ΓΙΩΤΗΣ</t>
  </si>
  <si>
    <t>ΓΚΑΓΚΑΣ</t>
  </si>
  <si>
    <t>ΜΙΧΑΛΗΣ</t>
  </si>
  <si>
    <t>ΔΗΜΟΣ ΔΙΔΥΜΟΤΕΙΧΟΥ ΕΒΡΟΥ</t>
  </si>
  <si>
    <t>ΓΚΟΡΟΓΙΑ</t>
  </si>
  <si>
    <t>ΜΑΡΙΑ</t>
  </si>
  <si>
    <t>ΔΗΜΟΣ ΛΑΜΙΕΩΝ</t>
  </si>
  <si>
    <t>ΓΟΝΙΔΕΛΛΗΣ</t>
  </si>
  <si>
    <t>ΓΡΑΒΑΝΗΣ</t>
  </si>
  <si>
    <t>ΓΡΗΓΟΡΙΟΥ</t>
  </si>
  <si>
    <t>ΘΕΟΧΑΡΗΣ</t>
  </si>
  <si>
    <t>ΔΗΜΟΣ ΠΟΛΥΓΥΡΟΥ ΧΑΛΚΙΔΙΚΗΣ</t>
  </si>
  <si>
    <t>ΓΡΙΣΠΟΣ</t>
  </si>
  <si>
    <t>ΦΑΝΟΥΡΙΟΣ</t>
  </si>
  <si>
    <t>ΟΘΩΝ</t>
  </si>
  <si>
    <t>ΔΗΜΟΣ ΗΡΑΚΛΕΙΟΥ ΑΤΤΙΚΗΣ</t>
  </si>
  <si>
    <t>ΔΑΒΟΥ</t>
  </si>
  <si>
    <t>ΓΕΩΡΓΙΑ</t>
  </si>
  <si>
    <t>ΠΑΝΤΕΛΕΗΜΩΝ</t>
  </si>
  <si>
    <t>ΔΗΜΟΣ ΑΝΔΡΑΒΙΔΑΣ - ΚΥΛΛΗΝΗΣ</t>
  </si>
  <si>
    <t>ΔΑΡΖΕΝΤΑ</t>
  </si>
  <si>
    <t>ΑΝΝΑ ΜΑΡΙΑ</t>
  </si>
  <si>
    <t>ΔΕΛΓΑΣ</t>
  </si>
  <si>
    <t>ΔΗΜΟΣ ΠΗΝΕΙΟΥ</t>
  </si>
  <si>
    <t>ΔΗΜΗΤΡΙΑΔΗΣ</t>
  </si>
  <si>
    <t>ΔΗΜΟΣ ΔΕΛΤΑ</t>
  </si>
  <si>
    <t>ΔΗΜΗΤΡΟΥΛΑΣ</t>
  </si>
  <si>
    <t>ΔΗΜΟΣ ΠΥΡΓΟΥ ΗΛΕΙΑΣ</t>
  </si>
  <si>
    <t>ΔΙΑΜΑΝΤΗΣ</t>
  </si>
  <si>
    <t>ΔΙΑΜΑΝΤΟΠΟΥΛΟΥ</t>
  </si>
  <si>
    <t>ΔΗΜΗΤΡΑ</t>
  </si>
  <si>
    <t>ΕΥΣΤΑΘΙΟΣ</t>
  </si>
  <si>
    <t>ΔΙΠΛΑΡΗΣ</t>
  </si>
  <si>
    <t>ΜΙΧΑΗΛ</t>
  </si>
  <si>
    <t>ΔΙΩΤΗ</t>
  </si>
  <si>
    <t>ΠΑΝΑΓΙΩΤΑ</t>
  </si>
  <si>
    <t>ΔΟΤΑΣ</t>
  </si>
  <si>
    <t>ΘΩΜΑΣ</t>
  </si>
  <si>
    <t>ΖΗΣΗΣ</t>
  </si>
  <si>
    <t>ΔΗΜΟΣ ΠΑΛΑΜΑ ΚΑΡΔΙΤΣΑΣ</t>
  </si>
  <si>
    <t>ΕΥΘΥΜΙΑΔΗΣ</t>
  </si>
  <si>
    <t>ΜΙΛΤΙΑΔΗΣ</t>
  </si>
  <si>
    <t>ΕΥΚΑΡΠΙΔΗΣ</t>
  </si>
  <si>
    <t>ΔΗΜΟΣ ΤΟΠΕΙΡΟΥ ΞΑΝΘΗΣ</t>
  </si>
  <si>
    <t>ΖΑΡΠΑΣ</t>
  </si>
  <si>
    <t>ΜΑΡΙΟΣ</t>
  </si>
  <si>
    <t>ΔΗΜΟΣ ΣΤΥΛΙΔΑΣ ΦΘΙΩΤΙΔΑΣ</t>
  </si>
  <si>
    <t>ΖΑΦΕΙΡΗΣ</t>
  </si>
  <si>
    <t>ΔΗΜΉΤΡΙΟΣ</t>
  </si>
  <si>
    <t>ΓΕΏΡΓΙΟΣ</t>
  </si>
  <si>
    <t>ΔΗΜΟΣ ΚΡΩΠΙΑΣ ΑΝΑΤΟΛΙΚΗΣ ΑΤΤΙΚΗΣ</t>
  </si>
  <si>
    <t>ΖΑΧΟΣ</t>
  </si>
  <si>
    <t>ΔΗΜΟΣ ΣΟΦΑΔΩΝ ΚΑΡΔΙΤΣΑΣ</t>
  </si>
  <si>
    <t>ΖΙΩΖΙΟΣ</t>
  </si>
  <si>
    <t>ΘΕΟΔΩΡΑΚΗ</t>
  </si>
  <si>
    <t>ΙΟΡΔΑΝΑ</t>
  </si>
  <si>
    <t>ΑΧΙΛΛΕΥΣ</t>
  </si>
  <si>
    <t>ΔΗΜΟΣ ΔΡΑΜΑΣ ΔΡΑΜΑΣ</t>
  </si>
  <si>
    <t>ΘΕΟΧΑΡΟΥΣ</t>
  </si>
  <si>
    <t>ΙΩΑΝΝΙΔΗΣ</t>
  </si>
  <si>
    <t>ΔΗΜΟΣ ΝΕΑΠΟΛΗΣ ΣΥΚΕΩΝ ΘΕΣΣΑΛΟΝΙΚΗΣ</t>
  </si>
  <si>
    <t>ΚΑΓΙΑ</t>
  </si>
  <si>
    <t>ΑΝΔΡΙΑΝΑ ΕΛΕΝΗ</t>
  </si>
  <si>
    <t>ΙΑΣΩΝ</t>
  </si>
  <si>
    <t>ΚΑΚΟΓΙΑΝΝΗΣ</t>
  </si>
  <si>
    <t>ΚΑΛΑΙΤΖΑΚΗΣ</t>
  </si>
  <si>
    <t>ΔΗΜΟΣ ΙΕΡΑΠΕΤΡΑΣ ΛΑΣΙΘΙΟΥ</t>
  </si>
  <si>
    <t>ΚΑΛΑΜΠΟΚΑ</t>
  </si>
  <si>
    <t>ΒΕΡΟΝΙΚΑ</t>
  </si>
  <si>
    <t>ΚΑΛΛΕΡΓΗΣ</t>
  </si>
  <si>
    <t>ΖΑΧΑΡΙΑΣ</t>
  </si>
  <si>
    <t>ΚΑΛΛΙΤΣΗ</t>
  </si>
  <si>
    <t>ΠΕΤΡΟΣ</t>
  </si>
  <si>
    <t>ΚΑΛΟΥΣΗ</t>
  </si>
  <si>
    <t>ΔΗΜΟΣ ΛΑΡΙΣΑΙΩΝ</t>
  </si>
  <si>
    <t>ΚΑΛΠΑΚΙΔΟΥ</t>
  </si>
  <si>
    <t>ΔΗΜΟΣ ΣΙΝΤΙΚΗΣ ΣΕΡΡΩΝ</t>
  </si>
  <si>
    <t>ΚΑΜΙΝΑΡΗΣ</t>
  </si>
  <si>
    <t>ΑΛΕΞΑΝΔΡΟΣ</t>
  </si>
  <si>
    <t>ΔΗΜΟΣ ΑΛΜΥΡΟΥ ΜΑΓΝΗΣΙΑΣ</t>
  </si>
  <si>
    <t>ΚΑΜΠΟΥΡΗΣ</t>
  </si>
  <si>
    <t>ΣΤΕΛΙΟΣ</t>
  </si>
  <si>
    <t>ΔΗΜΟΣ ΩΡΩΠΟΥ ΑΝΑΤΟΛΙΚΗΣ ΑΤΤΙΚΗΣ</t>
  </si>
  <si>
    <t>ΚΑΡΑΓΙΑΝΝΗ</t>
  </si>
  <si>
    <t>ΔΗΜΟΣ ΑΧΑΡΝΩΝ ΑΤΤΙΚΗΣ</t>
  </si>
  <si>
    <t>ΤΕ ΕΙΔΙΚΟ ΕΝΣΤΟΛΟ ΠΡΟΣΩΠΙΚΟ</t>
  </si>
  <si>
    <t>ΚΑΡΑΟΥΖΑΣ</t>
  </si>
  <si>
    <t>ΣΠΥΡΙΔΩΝ</t>
  </si>
  <si>
    <t>ΕΛΕΝΗ</t>
  </si>
  <si>
    <t>ΑΡΙΣΤΕΙΔΗΣ</t>
  </si>
  <si>
    <t>ΚΑΡΙΩΤΗ</t>
  </si>
  <si>
    <t>ΚΑΡΚΑΛΑΤΟΥ</t>
  </si>
  <si>
    <t>ΕΛΠΙΔΑ ΙΩΑΝΝΑ</t>
  </si>
  <si>
    <t>ΚΑΦΗΡΑΣ</t>
  </si>
  <si>
    <t>ΔΗΜΟΣ ΜΟΝΕΜΒΑΣΙΑΣ ΛΑΚΩΝΙΑΣ</t>
  </si>
  <si>
    <t>ΚΑΨΟΥΛΙΟΣ</t>
  </si>
  <si>
    <t>ΚΕΡΑΜΥΔΑΣ</t>
  </si>
  <si>
    <t>ΚΛΕΙΣΙΑΡΗ</t>
  </si>
  <si>
    <t>ΔΗΜΟΣ ΓΡΕΒΕΝΩΝ</t>
  </si>
  <si>
    <t>ΚΛΗΜΑΤΣΙΔΑΣ</t>
  </si>
  <si>
    <t>ΕΥΡΥΣΘΕΝΗΣ</t>
  </si>
  <si>
    <t>ΔΗΜΟΣ ΚΑΣΣΑΝΔΡΑΣ ΧΑΛΚΙΔΙΚΗΣ</t>
  </si>
  <si>
    <t>ΚΟΖΙΑΚΗΣ</t>
  </si>
  <si>
    <t>ΛΑΖΑΡΟΣ</t>
  </si>
  <si>
    <t>ΚΟΙΚΑΣ</t>
  </si>
  <si>
    <t>ΔΗΜΟΣ ΑΓΙΟΥ ΔΗΜΗΤΡΙΟΥ ΑΘΗΝΩΝ</t>
  </si>
  <si>
    <t>ΚΟΙΝΤΟΣΗΣ</t>
  </si>
  <si>
    <t>ΓΡΗΓΟΡΙΟΣ</t>
  </si>
  <si>
    <t>ΔΗΜΗΤΡΙΟΣ-ΑΝΑΣΤΑΣΙΟΣ</t>
  </si>
  <si>
    <t>ΔΗΜΟΣ ΖΩΓΡΑΦΟΥ</t>
  </si>
  <si>
    <t>ΚΟΚΟΡΩΝΗ</t>
  </si>
  <si>
    <t>ΘΕΟΔΩΡΟΣ</t>
  </si>
  <si>
    <t>ΚΟΝΤΟΓΙΑΝΝΗΣ</t>
  </si>
  <si>
    <t>ΔΗΜΟΣ ΑΙΓΙΑΛΕΙΑΣ ΑΧΑΪΑΣ</t>
  </si>
  <si>
    <t>ΚΟΡΝΑΡΟΣ</t>
  </si>
  <si>
    <t>ΕΜΜΑΝΟΥΗΛ</t>
  </si>
  <si>
    <t>ΚΟΡΩΣΗΣ</t>
  </si>
  <si>
    <t>ΚΟΤΣΑΣΠΥΡΟΥ</t>
  </si>
  <si>
    <t>ΕΥΑΓΓΕΛΙΑ</t>
  </si>
  <si>
    <t>ΚΟΥΝΙΑΚΗΣ</t>
  </si>
  <si>
    <t>ΦΙΛΙΠΠΟΣ</t>
  </si>
  <si>
    <t>ΔΗΜΟΣ ΛΕΥΚΑΔΟΣ ΛΕΥΚΑΔΑΣ</t>
  </si>
  <si>
    <t>ΚΟΥΡΚΟΥΝΗ</t>
  </si>
  <si>
    <t>ΔΗΜΟΣ ΚΑΡΠΕΝΗΣΙΟΥ ΕΥΡΥΤΑΝΙΑΣ</t>
  </si>
  <si>
    <t>ΚΟΥΡΤΗΣ</t>
  </si>
  <si>
    <t>ΚΟΥΤΑΛΑΚΗΣ</t>
  </si>
  <si>
    <t>ΔΗΜΟΣ ΑΜΦΙΠΟΛΗΣ ΣΕΡΡΩΝ</t>
  </si>
  <si>
    <t>ΚΟΥΤΣΙΩΛΗΣ</t>
  </si>
  <si>
    <t>ΚΟΥΤΣΟΣΠΥΡΟΣ</t>
  </si>
  <si>
    <t>ΠΡΟΚΟΠΙΟΣ</t>
  </si>
  <si>
    <t>ΚΩΝΣΤΑΝΤΙΝΙΔΗΣ</t>
  </si>
  <si>
    <t>ΔΗΜΟΣ ΚΑΛΑΜΑΡΙΑΣ ΘΕΣΣΑΛΟΝΙΚΗΣ</t>
  </si>
  <si>
    <t>ΚΩΝΣΤΑΝΤΟΠΟΥΛΟΣ</t>
  </si>
  <si>
    <t>ΚΩΣΤΟΥΛΑ</t>
  </si>
  <si>
    <t>ΑΠΟΣΤΟΛΟΣ</t>
  </si>
  <si>
    <t>ΧΑΡΙΚΛΕΙΑ</t>
  </si>
  <si>
    <t>ΔΗΜΟΣ ΙΩΑΝΝΙΤΩΝ  ΙΩΑΝΝΙΝΩΝ</t>
  </si>
  <si>
    <t>ΛΙΟΝΤΗΣ</t>
  </si>
  <si>
    <t>ΛΥΓΔΑΣ</t>
  </si>
  <si>
    <t>ΒΑΙΟΣ</t>
  </si>
  <si>
    <t>ΔΗΜΟΣ ΘΕΡΜΗΣ ΘΕΣΣΑΛΟΝΙΚΗΣ</t>
  </si>
  <si>
    <t>ΜΑΙΟΒΗΣ</t>
  </si>
  <si>
    <t>ΔΗΜΟΣ ΣΠΑΤΩΝ-ΑΡΤΕΜΙΔΟΣ</t>
  </si>
  <si>
    <t>ΜΑΚΡΗΣ</t>
  </si>
  <si>
    <t>ΔΗΜΟΣ ΑΡΓΟΣΤΟΛΙΟΥ</t>
  </si>
  <si>
    <t>ΜΑΝΤΖΙΩΚΑΣ</t>
  </si>
  <si>
    <t>ΜΑΝΩΛΗΣ</t>
  </si>
  <si>
    <t>ΣΤΕΡΓΙΟΣ</t>
  </si>
  <si>
    <t>ΜΑΡΚΕΤΟΣ</t>
  </si>
  <si>
    <t>ΓΕΡΑΣΙΜΟΣ</t>
  </si>
  <si>
    <t>ΔΗΜΟΣ ΛΗΞΟΥΡΙΟΥ</t>
  </si>
  <si>
    <t>ΜΑΡΚΟΠΟΥΛΟΣ</t>
  </si>
  <si>
    <t>ΜΕΛΙΣΣΙΔΗΣ</t>
  </si>
  <si>
    <t>ΑΝΤΩΝΙΟΣ</t>
  </si>
  <si>
    <t>ΔΗΜΟΣ ΠΕΡΑΜΑΤΟΣ ΠΕΙΡΑΙΩΣ</t>
  </si>
  <si>
    <t>ΜΗΤΣΑΚΟΣ</t>
  </si>
  <si>
    <t>ΜΑΡΙΟΣ ΒΑΣΙΛΕΙΟΣ</t>
  </si>
  <si>
    <t>ΜΗΤΣΙΑΣ</t>
  </si>
  <si>
    <t>ΜΟΥΓΙΟΥ</t>
  </si>
  <si>
    <t>ΑΝΑΣΤΑΣΙΑ</t>
  </si>
  <si>
    <t>ΔΗΜΟΣ ΑΡΓΟΥΣ - ΜΥΚΗΝΩΝ</t>
  </si>
  <si>
    <t>ΜΟΥΡΑΤΙΔΗΣ</t>
  </si>
  <si>
    <t>ΜΟΥΣΤΑΚΑΣ</t>
  </si>
  <si>
    <t>ΧΡΗΣΤΟΣ - ΑΓΓΕΛΟΣ</t>
  </si>
  <si>
    <t>ΔΗΜΟΣ ΧΕΡΣΟΝΗΣΟΥ ΗΡΑΚΛΕΙΟΥ</t>
  </si>
  <si>
    <t>ΜΠΑΚΑΡΟΥ</t>
  </si>
  <si>
    <t>ΝΙΚΟΛΕΤΑ</t>
  </si>
  <si>
    <t>ΜΠΑΚΛΑΒΑΣ</t>
  </si>
  <si>
    <t>ΔΗΜΟΣ ΠΑΠΑΓΟΥ ΧΟΛΑΡΓΟΥ ΒΟΡΕΙΟΥ ΤΟΜΕΑ ΑΘΗΝΩΝ</t>
  </si>
  <si>
    <t>ΜΠΑΚΟΣΤΕΡΓΙΟΣ</t>
  </si>
  <si>
    <t>ΛΑΜΠΡΟΣ</t>
  </si>
  <si>
    <t>ΜΠΑΝΑΒΑ</t>
  </si>
  <si>
    <t>ΧΑΙΔΩ</t>
  </si>
  <si>
    <t>ΔΗΜΟΣ ΣΙΘΩΝΙΑΣ ΧΑΛΚΙΔΙΚΗΣ</t>
  </si>
  <si>
    <t>ΜΠΕΚΙΑΡΗΣ</t>
  </si>
  <si>
    <t>ΧΡΗΣΤΟΣ ΑΘΑΝΑΣΙΟΣ</t>
  </si>
  <si>
    <t>ΑΡΓΥΡΙΟΣ</t>
  </si>
  <si>
    <t>ΔΗΜΟΣ ΠΑΡΟΥ ΚΥΚΛΑΔΩΝ</t>
  </si>
  <si>
    <t>ΜΠΕΧΛΙΒΑΝΗΣ</t>
  </si>
  <si>
    <t>ΜΠΟΤΣΑΣ</t>
  </si>
  <si>
    <t>ΜΑΤΘΑΙΟΣ</t>
  </si>
  <si>
    <t>ΜΠΟΥΖΑΝΗΣ</t>
  </si>
  <si>
    <t>ΑΡΗΣ</t>
  </si>
  <si>
    <t>ΜΠΟΥΝΤΩΛΑΣ</t>
  </si>
  <si>
    <t>ΔΗΜΟΣ ΔΙΟΥ ΟΛΥΜΠΟΥ  ΠΙΕΡΙΑΣ</t>
  </si>
  <si>
    <t>ΜΥΛΩΖΗΣ</t>
  </si>
  <si>
    <t>ΗΛΙΑΣ</t>
  </si>
  <si>
    <t>ΜΩΥΣΙΑΔΟΥ</t>
  </si>
  <si>
    <t>ΝΙΚΟΛΑΙΔΗΣ</t>
  </si>
  <si>
    <t>ΝΙΚΟΠΟΥΛΟΣ</t>
  </si>
  <si>
    <t>ΔΗΜΟΣ ΡΗΓΑ ΦΕΡΑΙΟΥ</t>
  </si>
  <si>
    <t>ΝΟΥΣΙΑΣ</t>
  </si>
  <si>
    <t>ΟΔΥΣΣΕΥΣ</t>
  </si>
  <si>
    <t>ΔΗΜΟΣ ΑΓΙΑΣ ΠΑΡΑΣΚΕΥΗΣ ΑΘΗΝΩΝ</t>
  </si>
  <si>
    <t>ΝΤΑΛΑΓΙΩΡΓΟΣ</t>
  </si>
  <si>
    <t>ΝΤΙΝΑΣ</t>
  </si>
  <si>
    <t>ΝΤΟΥΦΑΣ</t>
  </si>
  <si>
    <t>ΔΗΜΟΣ ΠΑΙΑΝΙΑΣ ΑΝΑΤΟΛΙΚΗΣ ΑΤΤΙΚΗΣ</t>
  </si>
  <si>
    <t>ΟΥΣΤΑ ΜΟΥΣΤΑΦΑ</t>
  </si>
  <si>
    <t>ΣΕΡΤΖΑΝ</t>
  </si>
  <si>
    <t>ΓΚΟΥΡΣΕΛ</t>
  </si>
  <si>
    <t>ΔΗΜΟΣ ΑΛΕΞΑΝΔΡΟΥΠΟΛΗΣ ΕΒΡΟΥ</t>
  </si>
  <si>
    <t>ΠΑΛΙΟΥΡΑΣ</t>
  </si>
  <si>
    <t>ΠΑΝΑΓΙΩΤΟΥΛΙΑ</t>
  </si>
  <si>
    <t>ΑΘΑΝΑΣΙΑ</t>
  </si>
  <si>
    <t>ΠΑΝΤΕΛΗΣ</t>
  </si>
  <si>
    <t>ΔΗΜΟΣ ΧΑΛΚΗΔΟΝΟΣ</t>
  </si>
  <si>
    <t>ΠΑΠΑΓΙΑΝΝΗ</t>
  </si>
  <si>
    <t>ΔΗΜΟΣ ΚΑΤΕΡΙΝΗΣ ΠΙΕΡΙΑΣ</t>
  </si>
  <si>
    <t>ΠΑΠΑΔΗΜΗΤΡΙΟΥ</t>
  </si>
  <si>
    <t>ΔΗΜΟΣ ΣΑΡΩΝΙΚΟΥ ΑΝΑΤΟΛΙΚΗΣ ΑΤΤΙΚΗΣ</t>
  </si>
  <si>
    <t>ΠΑΠΑΔΟΠΟΥΛΟΣ</t>
  </si>
  <si>
    <t>ΠΑΠΑΘΕΟΔΩΡΟΥ</t>
  </si>
  <si>
    <t>ΠΑΠΑΛΙΑΣ</t>
  </si>
  <si>
    <t>ΦΩΤΙΟΣ</t>
  </si>
  <si>
    <t>ΠΑΠΑΝΔΡΕΟΥ</t>
  </si>
  <si>
    <t>ΠΑΠΑΣΤΕΡΓΙΟΣ</t>
  </si>
  <si>
    <t>ΠΑΠΑΦΩΤΟΠΟΥΛΟΣ-ΠΑΤΡΙΝΟΣ</t>
  </si>
  <si>
    <t>ΔΗΜΟΣ ΔΥΤΙΚΗΣ ΑΧΑΪΑΣ</t>
  </si>
  <si>
    <t>ΠΑΠΠΑΣ</t>
  </si>
  <si>
    <t>ΑΓΓΕΛΟΣ ΘΕΟΔΟΣΙΟΣ</t>
  </si>
  <si>
    <t>ΣΤΕΦΑΝΟΣ</t>
  </si>
  <si>
    <t>ΔΗΜΟΣ ΓΛΥΦΑΔΑΣ ΑΘΗΝΩΝ</t>
  </si>
  <si>
    <t>ΠΑΣΧΑΛΟΥΔΗΣ</t>
  </si>
  <si>
    <t>ΠΑΤΑΚΟΠΟΥΛΟΥ</t>
  </si>
  <si>
    <t>ΜΟΣΧΟΥΛΑ</t>
  </si>
  <si>
    <t>ΠΕΛΕΚΗ</t>
  </si>
  <si>
    <t>ΔΗΜΟΣ ΝΑΥΠΑΚΤΙΑΣ</t>
  </si>
  <si>
    <t>ΠΕΤΡΟΥ</t>
  </si>
  <si>
    <t>ΠΕΤΡΟΥΤΣΟΥ</t>
  </si>
  <si>
    <t>ΧΑΡΑΛΑΜΠΙΑ</t>
  </si>
  <si>
    <t>ΠΕΤΣΙΝΙΚΗΣ</t>
  </si>
  <si>
    <t>ΣΩΤΗΡΙΟΣ</t>
  </si>
  <si>
    <t>ΠΟΡΤΟΛΟΜΑΙΟΣ</t>
  </si>
  <si>
    <t>ΠΟΥΡΟΥΛΑ</t>
  </si>
  <si>
    <t>ΜΑΡΙΛΕΝΑ</t>
  </si>
  <si>
    <t>ΠΡΟΔΡΟΜΙΔΗΣ</t>
  </si>
  <si>
    <t>ΞΕΝΟΦΩΝ</t>
  </si>
  <si>
    <t>ΔΗΜΟΣ ΜΕΓΑΡΕΩΝ ΔΥΤΙΚΗΣ ΑΤΤΙΚΗΣ</t>
  </si>
  <si>
    <t>ΣΑΒΒΑΛΑΣ</t>
  </si>
  <si>
    <t>ΔΗΜΟΣ ΧΑΛΚΙΔΕΩΝ</t>
  </si>
  <si>
    <t>ΣΑΒΒΙΔΟΥ</t>
  </si>
  <si>
    <t>ΔΗΜΟΣ ΗΡΩΙΚΗΣ ΠΟΛΕΩΣ ΝΑΟΥΣΑΣ ΗΜΑΘΙΑΣ</t>
  </si>
  <si>
    <t>ΣΑΛΟΝΙΚΙΔΗΣ</t>
  </si>
  <si>
    <t>ΔΗΜΟΣ ΑΛΙΑΡΤΟΥ - ΘΕΣΠΙΕΩΝ</t>
  </si>
  <si>
    <t>ΣΑΡΗΓΙΑΝΝΙΔΗΣ</t>
  </si>
  <si>
    <t>ΣΕΙΤΑΝΙΔΗΣ</t>
  </si>
  <si>
    <t>ΔΗΜΟΣ ΣΟΥΦΛΙΟΥ ΕΒΡΟΥ</t>
  </si>
  <si>
    <t>ΣΙΑΦΑΚΑ</t>
  </si>
  <si>
    <t>ΑΝΝΑ</t>
  </si>
  <si>
    <t>ΧΡΗΣΤΟΣ ΤΣΙΟΥ</t>
  </si>
  <si>
    <t>ΔΗΜΟΣ ΒΟΛΒΗΣ</t>
  </si>
  <si>
    <t>ΣΙΑΨΑΛΑΚΗΣ</t>
  </si>
  <si>
    <t>ΧΡΙΣΤΟΔΟΥΛΟΣ</t>
  </si>
  <si>
    <t>ΔΗΜΟΣ ΚΟΜΟΤΗΝΗΣ ΡΟΔΟΠΗΣ</t>
  </si>
  <si>
    <t>ΣΙΔΕΡΗΣ</t>
  </si>
  <si>
    <t>ΟΔΥΣΣΕΑΣ</t>
  </si>
  <si>
    <t>ΣΚΕΤΖΟΣ</t>
  </si>
  <si>
    <t>ΣΜΑΝΗ</t>
  </si>
  <si>
    <t>ΔΗΜΟΣ ΖΑΚΥΝΘΟΥ</t>
  </si>
  <si>
    <t>ΣΠΙΝΘΑΚΗ</t>
  </si>
  <si>
    <t>ΟΛΥΜΠΙΑΔΑ</t>
  </si>
  <si>
    <t>ΣΤΑΥΡΟΠΟΥΛΟΣ</t>
  </si>
  <si>
    <t>ΣΤΑΥΡΟΠΟΥΛΟΥ</t>
  </si>
  <si>
    <t>ΛΕΥΚΟΘΕΑ</t>
  </si>
  <si>
    <t>ΣΤΑΥΡΟΥ</t>
  </si>
  <si>
    <t>ΣΦΑΚΙΩΤΑΚΗ</t>
  </si>
  <si>
    <t>ΔΗΜΟΣ ΧΑΝΙΩΝ ΧΑΝΙΩΝ</t>
  </si>
  <si>
    <t>ΣΧΙΣΜΕΝΟΣ</t>
  </si>
  <si>
    <t>Αλέξανδρος</t>
  </si>
  <si>
    <t>ΔΗΜΟΣ ΠΑΙΟΝΙΑΣ</t>
  </si>
  <si>
    <t>ΣΩΤΗΡΟΠΟΥΛΟΣ</t>
  </si>
  <si>
    <t>ΤΑΟΥΣΙΑΝΗΣ</t>
  </si>
  <si>
    <t>ΑΝΕΣΤΗΣ</t>
  </si>
  <si>
    <t>ΤΑΤΑΡΑΚΗΣ</t>
  </si>
  <si>
    <t>ΤΕΡΖΑΚΗ</t>
  </si>
  <si>
    <t>ΚΥΡΙΑΚΗ</t>
  </si>
  <si>
    <t>ΔΗΜΟΣ ΟΡΕΣΤΙΑΔΑΣ ΕΒΡΟΥ</t>
  </si>
  <si>
    <t>ΤΟΥΛΑΚΗΣ</t>
  </si>
  <si>
    <t>ΔΗΜΟΣ ΠΑΓΓΑΙΟΥ</t>
  </si>
  <si>
    <t>ΤΡΑΚΑ</t>
  </si>
  <si>
    <t>ΑΣΤΕΡΙΑ</t>
  </si>
  <si>
    <t>ΤΡΑΧΑΝΗΣ</t>
  </si>
  <si>
    <t>ΣΩΤΗΡΗΣ</t>
  </si>
  <si>
    <t>ΤΡΙΚΑΛΗΣ</t>
  </si>
  <si>
    <t>ΔΗΜΟΣ ΚΕΡΑΤΣΙΝΙΟΥ ΔΡΑΠΕΤΣΩΝΑΣ ΠΕΙΡΑΙΩΣ</t>
  </si>
  <si>
    <t>ΤΣΑΚΙΡΗΣ</t>
  </si>
  <si>
    <t>ΤΣΕΛΙΔΗΣ</t>
  </si>
  <si>
    <t>ΣΑΒΒΑΣ</t>
  </si>
  <si>
    <t>ΤΣΟΠΕΛΑΣ</t>
  </si>
  <si>
    <t>ΒΑΣΙΛΗΣ</t>
  </si>
  <si>
    <t>ΤΣΟΥΚΑ</t>
  </si>
  <si>
    <t>ΦΙΛΟΣ</t>
  </si>
  <si>
    <t>ΘΕΜΙΣΤΟΚΛΗΣ</t>
  </si>
  <si>
    <t>ΔΗΜΟΣ ΕΛΑΣΣΟΝΑΣ</t>
  </si>
  <si>
    <t>ΦΥΡΙΝΙΔΟΥ</t>
  </si>
  <si>
    <t>ΣΤΑΜΑΤΙΑ</t>
  </si>
  <si>
    <t>ΦΩΚΟΥ</t>
  </si>
  <si>
    <t>ΝΙΚΟΛΕΤΤΑ</t>
  </si>
  <si>
    <t>ΧΑΛΙΤΣΙΟΣ</t>
  </si>
  <si>
    <t>ΧΑΤΖΗΕΥΦΡΑΙΜΙΔΗΣ</t>
  </si>
  <si>
    <t>ΧΑΤΖΗΝΙΚΟΛΑΟΥ</t>
  </si>
  <si>
    <t>ΔΗΜΟΣ ΛΗΜΝΟΥ</t>
  </si>
  <si>
    <t>ΧΑΤΖΗΡΙΖΟΥ</t>
  </si>
  <si>
    <t>ΧΑΧΟΥΔΗΣ</t>
  </si>
  <si>
    <t>ΧΑΨΑΣ</t>
  </si>
  <si>
    <t>ΜΕΝΕΛΑΟΣ</t>
  </si>
  <si>
    <t>ΔΗΜΟΣ ΙΣΤΙΑΙΑΣ ΑΙΔΗΨΟΥ ΕΥΒΟΙΑΣ</t>
  </si>
  <si>
    <t>ΧΙΝΟΣ</t>
  </si>
  <si>
    <t>ΧΟΝΔΡΟΝΙΚΟΛΑ</t>
  </si>
  <si>
    <t>ΔΗΜΟΣ ΝΕΑΣ ΦΙΛΑΔΕΛΦΕΙΑΣ - ΝΕΑΣ ΧΑΛΚΗΔΟΝΑΣ</t>
  </si>
  <si>
    <t>ΧΡΟΝΗΣ</t>
  </si>
  <si>
    <t>ΧΥΤΑΣ</t>
  </si>
  <si>
    <t>ΔΗΜΟΣ ΣΚΟΠΕΛΟΥ</t>
  </si>
  <si>
    <t>ΑΝΤΩΝΙΑΔΟΥ</t>
  </si>
  <si>
    <t>ΘΕΟΓΝΩΣΙΑ</t>
  </si>
  <si>
    <t>ΣΩΤΗΡΙΟΥ</t>
  </si>
  <si>
    <t>ΠΙΝΑΚΑΣ ΔΙΟΡΙΣΤΕΩΝ</t>
  </si>
  <si>
    <t>ΠΛΗΡΩΣΗ ΘΕΣΕΩΝ ΜΕ ΣΕΙΡΑ ΠΡΟΤΕΡΑΙΟΤΗΤΑΣ (ΑΡΘΡΑ 28-30 του Ν. 4765/2021) ΠΡΟΚΗΡΥΞΗ : 1Κ/2024</t>
  </si>
  <si>
    <t>ΚΛΑΔΟΣ/ ΕΙΔΙΚΟΤΗΤΑ</t>
  </si>
  <si>
    <r>
      <t>Σημείωση:</t>
    </r>
    <r>
      <rPr>
        <sz val="11"/>
        <color theme="1"/>
        <rFont val="Calibri"/>
        <family val="2"/>
        <charset val="161"/>
        <scheme val="minor"/>
      </rPr>
      <t xml:space="preserve"> Οι λοιπές είκοσι επτά  </t>
    </r>
    <r>
      <rPr>
        <b/>
        <sz val="11"/>
        <color theme="1"/>
        <rFont val="Calibri"/>
        <family val="2"/>
        <charset val="161"/>
        <scheme val="minor"/>
      </rPr>
      <t>(27)</t>
    </r>
    <r>
      <rPr>
        <sz val="11"/>
        <color theme="1"/>
        <rFont val="Calibri"/>
        <family val="2"/>
        <charset val="161"/>
        <scheme val="minor"/>
      </rPr>
      <t xml:space="preserve"> θέσεις εκ των διακοσίων  δεκαοκτώ </t>
    </r>
    <r>
      <rPr>
        <b/>
        <sz val="11"/>
        <color theme="1"/>
        <rFont val="Calibri"/>
        <family val="2"/>
        <charset val="161"/>
        <scheme val="minor"/>
      </rPr>
      <t>(218)</t>
    </r>
    <r>
      <rPr>
        <sz val="11"/>
        <color theme="1"/>
        <rFont val="Calibri"/>
        <family val="2"/>
        <charset val="161"/>
        <scheme val="minor"/>
      </rPr>
      <t xml:space="preserve"> θέσεων διαφόρων κλάδων/ειδικοτήτων </t>
    </r>
    <r>
      <rPr>
        <b/>
        <sz val="11"/>
        <color theme="1"/>
        <rFont val="Calibri"/>
        <family val="2"/>
        <charset val="161"/>
        <scheme val="minor"/>
      </rPr>
      <t>ΤΕ Δημοτικής Αστυνομίας</t>
    </r>
    <r>
      <rPr>
        <sz val="11"/>
        <color theme="1"/>
        <rFont val="Calibri"/>
        <family val="2"/>
        <charset val="161"/>
        <scheme val="minor"/>
      </rPr>
      <t xml:space="preserve">, θα καλυφθούν μετά την ολοκλήρωση των προβλεπόμενων Υγειονομικών Εξετάσεων και Αθλητικών και Ψυχοτεχνικών Δοκιμασιών, </t>
    </r>
    <r>
      <rPr>
        <b/>
        <sz val="11"/>
        <color theme="1"/>
        <rFont val="Calibri"/>
        <family val="2"/>
        <charset val="161"/>
        <scheme val="minor"/>
      </rPr>
      <t>σε μεταγενέστερο χρόνο.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</si>
</sst>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tabSelected="1" workbookViewId="0"/>
  </sheetViews>
  <sheetFormatPr defaultRowHeight="15" x14ac:dyDescent="0.25"/>
  <cols>
    <col min="1" max="1" width="7.5703125" style="2" customWidth="1"/>
    <col min="2" max="2" width="9.140625" style="2"/>
    <col min="3" max="3" width="22.28515625" style="1" customWidth="1"/>
    <col min="4" max="4" width="16.5703125" style="1" customWidth="1"/>
    <col min="5" max="5" width="15.42578125" style="1" customWidth="1"/>
    <col min="6" max="6" width="10.85546875" style="1" customWidth="1"/>
    <col min="7" max="7" width="16.140625" style="1" customWidth="1"/>
    <col min="8" max="8" width="13.5703125" style="1" customWidth="1"/>
    <col min="9" max="12" width="9.140625" style="2"/>
    <col min="13" max="16384" width="9.140625" style="1"/>
  </cols>
  <sheetData>
    <row r="1" spans="1:12" s="3" customFormat="1" x14ac:dyDescent="0.25">
      <c r="A1" s="3" t="s">
        <v>428</v>
      </c>
    </row>
    <row r="2" spans="1:12" s="3" customFormat="1" x14ac:dyDescent="0.25">
      <c r="A2" s="3" t="s">
        <v>427</v>
      </c>
    </row>
    <row r="3" spans="1:12" s="3" customFormat="1" x14ac:dyDescent="0.25">
      <c r="A3" s="3" t="s">
        <v>0</v>
      </c>
    </row>
    <row r="4" spans="1:12" s="5" customFormat="1" x14ac:dyDescent="0.25">
      <c r="A4" s="4"/>
      <c r="B4" s="4"/>
      <c r="I4" s="4"/>
      <c r="J4" s="4"/>
      <c r="K4" s="4"/>
      <c r="L4" s="4"/>
    </row>
    <row r="5" spans="1:12" s="5" customFormat="1" ht="30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429</v>
      </c>
      <c r="I5" s="6" t="s">
        <v>8</v>
      </c>
      <c r="J5" s="6" t="s">
        <v>9</v>
      </c>
      <c r="K5" s="6" t="s">
        <v>10</v>
      </c>
      <c r="L5" s="6" t="s">
        <v>11</v>
      </c>
    </row>
    <row r="6" spans="1:12" ht="60" x14ac:dyDescent="0.25">
      <c r="A6" s="7">
        <v>1</v>
      </c>
      <c r="B6" s="7">
        <v>1524</v>
      </c>
      <c r="C6" s="8" t="s">
        <v>12</v>
      </c>
      <c r="D6" s="8" t="s">
        <v>13</v>
      </c>
      <c r="E6" s="8" t="s">
        <v>14</v>
      </c>
      <c r="F6" s="8" t="str">
        <f>"ΑΑ 231257"</f>
        <v>ΑΑ 231257</v>
      </c>
      <c r="G6" s="8" t="s">
        <v>15</v>
      </c>
      <c r="H6" s="8" t="s">
        <v>16</v>
      </c>
      <c r="I6" s="7">
        <v>545</v>
      </c>
      <c r="J6" s="7" t="s">
        <v>17</v>
      </c>
      <c r="K6" s="7" t="str">
        <f t="shared" ref="K6:K16" si="0">"0"</f>
        <v>0</v>
      </c>
      <c r="L6" s="7">
        <v>1117.2</v>
      </c>
    </row>
    <row r="7" spans="1:12" ht="45" x14ac:dyDescent="0.25">
      <c r="A7" s="7">
        <v>2</v>
      </c>
      <c r="B7" s="7">
        <v>2587</v>
      </c>
      <c r="C7" s="8" t="s">
        <v>18</v>
      </c>
      <c r="D7" s="8" t="s">
        <v>19</v>
      </c>
      <c r="E7" s="8" t="s">
        <v>20</v>
      </c>
      <c r="F7" s="8" t="str">
        <f>"32801"</f>
        <v>32801</v>
      </c>
      <c r="G7" s="8" t="s">
        <v>21</v>
      </c>
      <c r="H7" s="8" t="s">
        <v>16</v>
      </c>
      <c r="I7" s="7">
        <v>508</v>
      </c>
      <c r="J7" s="7" t="s">
        <v>17</v>
      </c>
      <c r="K7" s="7" t="str">
        <f t="shared" si="0"/>
        <v>0</v>
      </c>
      <c r="L7" s="7">
        <v>685.6</v>
      </c>
    </row>
    <row r="8" spans="1:12" ht="60" x14ac:dyDescent="0.25">
      <c r="A8" s="7">
        <v>3</v>
      </c>
      <c r="B8" s="7">
        <v>908</v>
      </c>
      <c r="C8" s="8" t="s">
        <v>22</v>
      </c>
      <c r="D8" s="8" t="s">
        <v>23</v>
      </c>
      <c r="E8" s="8" t="s">
        <v>24</v>
      </c>
      <c r="F8" s="8" t="str">
        <f>"Α00557721"</f>
        <v>Α00557721</v>
      </c>
      <c r="G8" s="8" t="s">
        <v>25</v>
      </c>
      <c r="H8" s="8" t="s">
        <v>16</v>
      </c>
      <c r="I8" s="7">
        <v>581</v>
      </c>
      <c r="J8" s="7" t="s">
        <v>17</v>
      </c>
      <c r="K8" s="7" t="str">
        <f t="shared" si="0"/>
        <v>0</v>
      </c>
      <c r="L8" s="7">
        <v>630.6</v>
      </c>
    </row>
    <row r="9" spans="1:12" ht="45" x14ac:dyDescent="0.25">
      <c r="A9" s="7">
        <v>4</v>
      </c>
      <c r="B9" s="7">
        <v>1603</v>
      </c>
      <c r="C9" s="8" t="s">
        <v>26</v>
      </c>
      <c r="D9" s="8" t="s">
        <v>27</v>
      </c>
      <c r="E9" s="8" t="s">
        <v>28</v>
      </c>
      <c r="F9" s="8" t="str">
        <f>"ΑΝ340922"</f>
        <v>ΑΝ340922</v>
      </c>
      <c r="G9" s="8" t="s">
        <v>29</v>
      </c>
      <c r="H9" s="8" t="s">
        <v>16</v>
      </c>
      <c r="I9" s="7">
        <v>517</v>
      </c>
      <c r="J9" s="7" t="s">
        <v>17</v>
      </c>
      <c r="K9" s="7" t="str">
        <f t="shared" si="0"/>
        <v>0</v>
      </c>
      <c r="L9" s="7">
        <v>495</v>
      </c>
    </row>
    <row r="10" spans="1:12" ht="45" x14ac:dyDescent="0.25">
      <c r="A10" s="7">
        <v>5</v>
      </c>
      <c r="B10" s="7">
        <v>2850</v>
      </c>
      <c r="C10" s="8" t="s">
        <v>30</v>
      </c>
      <c r="D10" s="8" t="s">
        <v>31</v>
      </c>
      <c r="E10" s="8" t="s">
        <v>32</v>
      </c>
      <c r="F10" s="8" t="str">
        <f>"ΑΗ773127"</f>
        <v>ΑΗ773127</v>
      </c>
      <c r="G10" s="8" t="s">
        <v>33</v>
      </c>
      <c r="H10" s="8" t="s">
        <v>16</v>
      </c>
      <c r="I10" s="7">
        <v>556</v>
      </c>
      <c r="J10" s="7" t="s">
        <v>17</v>
      </c>
      <c r="K10" s="7" t="str">
        <f t="shared" si="0"/>
        <v>0</v>
      </c>
      <c r="L10" s="7">
        <v>569.20000000000005</v>
      </c>
    </row>
    <row r="11" spans="1:12" ht="60" x14ac:dyDescent="0.25">
      <c r="A11" s="7">
        <v>6</v>
      </c>
      <c r="B11" s="7">
        <v>431</v>
      </c>
      <c r="C11" s="8" t="s">
        <v>34</v>
      </c>
      <c r="D11" s="8" t="s">
        <v>20</v>
      </c>
      <c r="E11" s="8" t="s">
        <v>35</v>
      </c>
      <c r="F11" s="8" t="str">
        <f>"ΑΗ564230"</f>
        <v>ΑΗ564230</v>
      </c>
      <c r="G11" s="8" t="s">
        <v>36</v>
      </c>
      <c r="H11" s="8" t="s">
        <v>37</v>
      </c>
      <c r="I11" s="7">
        <v>582</v>
      </c>
      <c r="J11" s="7" t="s">
        <v>17</v>
      </c>
      <c r="K11" s="7" t="str">
        <f t="shared" si="0"/>
        <v>0</v>
      </c>
      <c r="L11" s="7">
        <v>494.4</v>
      </c>
    </row>
    <row r="12" spans="1:12" ht="75" x14ac:dyDescent="0.25">
      <c r="A12" s="7">
        <v>7</v>
      </c>
      <c r="B12" s="7">
        <v>1289</v>
      </c>
      <c r="C12" s="8" t="s">
        <v>38</v>
      </c>
      <c r="D12" s="8" t="s">
        <v>39</v>
      </c>
      <c r="E12" s="8" t="s">
        <v>40</v>
      </c>
      <c r="F12" s="8" t="str">
        <f>"ΑΒ319818"</f>
        <v>ΑΒ319818</v>
      </c>
      <c r="G12" s="8" t="s">
        <v>41</v>
      </c>
      <c r="H12" s="8" t="s">
        <v>16</v>
      </c>
      <c r="I12" s="7">
        <v>502</v>
      </c>
      <c r="J12" s="7" t="s">
        <v>17</v>
      </c>
      <c r="K12" s="7" t="str">
        <f t="shared" si="0"/>
        <v>0</v>
      </c>
      <c r="L12" s="7">
        <v>830.8</v>
      </c>
    </row>
    <row r="13" spans="1:12" ht="45" x14ac:dyDescent="0.25">
      <c r="A13" s="7">
        <v>8</v>
      </c>
      <c r="B13" s="7">
        <v>2160</v>
      </c>
      <c r="C13" s="8" t="s">
        <v>42</v>
      </c>
      <c r="D13" s="8" t="s">
        <v>43</v>
      </c>
      <c r="E13" s="8" t="s">
        <v>28</v>
      </c>
      <c r="F13" s="8" t="str">
        <f>"ΑΕ242467"</f>
        <v>ΑΕ242467</v>
      </c>
      <c r="G13" s="8" t="s">
        <v>44</v>
      </c>
      <c r="H13" s="8" t="s">
        <v>16</v>
      </c>
      <c r="I13" s="7">
        <v>527</v>
      </c>
      <c r="J13" s="7" t="s">
        <v>17</v>
      </c>
      <c r="K13" s="7" t="str">
        <f t="shared" si="0"/>
        <v>0</v>
      </c>
      <c r="L13" s="7">
        <v>581.79999999999995</v>
      </c>
    </row>
    <row r="14" spans="1:12" ht="45" x14ac:dyDescent="0.25">
      <c r="A14" s="7">
        <v>9</v>
      </c>
      <c r="B14" s="7">
        <v>233</v>
      </c>
      <c r="C14" s="8" t="s">
        <v>47</v>
      </c>
      <c r="D14" s="8" t="s">
        <v>48</v>
      </c>
      <c r="E14" s="8" t="s">
        <v>43</v>
      </c>
      <c r="F14" s="8" t="str">
        <f>"ΑΟ089247"</f>
        <v>ΑΟ089247</v>
      </c>
      <c r="G14" s="8" t="s">
        <v>49</v>
      </c>
      <c r="H14" s="8" t="s">
        <v>16</v>
      </c>
      <c r="I14" s="7">
        <v>591</v>
      </c>
      <c r="J14" s="7" t="s">
        <v>17</v>
      </c>
      <c r="K14" s="7" t="str">
        <f t="shared" si="0"/>
        <v>0</v>
      </c>
      <c r="L14" s="7">
        <v>1074</v>
      </c>
    </row>
    <row r="15" spans="1:12" ht="60" x14ac:dyDescent="0.25">
      <c r="A15" s="7">
        <v>10</v>
      </c>
      <c r="B15" s="7">
        <v>2264</v>
      </c>
      <c r="C15" s="8" t="s">
        <v>50</v>
      </c>
      <c r="D15" s="8" t="s">
        <v>43</v>
      </c>
      <c r="E15" s="8" t="s">
        <v>23</v>
      </c>
      <c r="F15" s="8" t="str">
        <f>"Α00053949"</f>
        <v>Α00053949</v>
      </c>
      <c r="G15" s="8" t="s">
        <v>51</v>
      </c>
      <c r="H15" s="8" t="s">
        <v>52</v>
      </c>
      <c r="I15" s="7">
        <v>539</v>
      </c>
      <c r="J15" s="7" t="s">
        <v>17</v>
      </c>
      <c r="K15" s="7" t="str">
        <f t="shared" si="0"/>
        <v>0</v>
      </c>
      <c r="L15" s="7">
        <v>794</v>
      </c>
    </row>
    <row r="16" spans="1:12" ht="45" x14ac:dyDescent="0.25">
      <c r="A16" s="7">
        <v>11</v>
      </c>
      <c r="B16" s="7">
        <v>2744</v>
      </c>
      <c r="C16" s="8" t="s">
        <v>424</v>
      </c>
      <c r="D16" s="8" t="s">
        <v>425</v>
      </c>
      <c r="E16" s="8" t="s">
        <v>221</v>
      </c>
      <c r="F16" s="8" t="str">
        <f>"ΑΟ197288"</f>
        <v>ΑΟ197288</v>
      </c>
      <c r="G16" s="8" t="s">
        <v>53</v>
      </c>
      <c r="H16" s="8" t="s">
        <v>37</v>
      </c>
      <c r="I16" s="7">
        <v>548</v>
      </c>
      <c r="J16" s="7" t="s">
        <v>17</v>
      </c>
      <c r="K16" s="7" t="str">
        <f t="shared" si="0"/>
        <v>0</v>
      </c>
      <c r="L16" s="7">
        <v>1131.5999999999999</v>
      </c>
    </row>
    <row r="17" spans="1:12" ht="45" x14ac:dyDescent="0.25">
      <c r="A17" s="7">
        <v>12</v>
      </c>
      <c r="B17" s="7">
        <v>2742</v>
      </c>
      <c r="C17" s="8" t="s">
        <v>54</v>
      </c>
      <c r="D17" s="8" t="s">
        <v>55</v>
      </c>
      <c r="E17" s="8" t="s">
        <v>56</v>
      </c>
      <c r="F17" s="8" t="str">
        <f>"ΑΕ866802"</f>
        <v>ΑΕ866802</v>
      </c>
      <c r="G17" s="8" t="s">
        <v>57</v>
      </c>
      <c r="H17" s="8" t="s">
        <v>16</v>
      </c>
      <c r="I17" s="7">
        <v>595</v>
      </c>
      <c r="J17" s="7" t="s">
        <v>17</v>
      </c>
      <c r="K17" s="7">
        <v>6</v>
      </c>
      <c r="L17" s="7">
        <v>1201</v>
      </c>
    </row>
    <row r="18" spans="1:12" ht="45" x14ac:dyDescent="0.25">
      <c r="A18" s="7">
        <v>13</v>
      </c>
      <c r="B18" s="7">
        <v>1942</v>
      </c>
      <c r="C18" s="8" t="s">
        <v>58</v>
      </c>
      <c r="D18" s="8" t="s">
        <v>59</v>
      </c>
      <c r="E18" s="8" t="s">
        <v>60</v>
      </c>
      <c r="F18" s="8" t="str">
        <f>"Α00299595"</f>
        <v>Α00299595</v>
      </c>
      <c r="G18" s="8" t="s">
        <v>61</v>
      </c>
      <c r="H18" s="8" t="s">
        <v>16</v>
      </c>
      <c r="I18" s="7">
        <v>550</v>
      </c>
      <c r="J18" s="7" t="s">
        <v>17</v>
      </c>
      <c r="K18" s="7" t="str">
        <f>"0"</f>
        <v>0</v>
      </c>
      <c r="L18" s="7">
        <v>852.2</v>
      </c>
    </row>
    <row r="19" spans="1:12" ht="45" x14ac:dyDescent="0.25">
      <c r="A19" s="7">
        <v>14</v>
      </c>
      <c r="B19" s="7">
        <v>1838</v>
      </c>
      <c r="C19" s="8" t="s">
        <v>62</v>
      </c>
      <c r="D19" s="8" t="s">
        <v>63</v>
      </c>
      <c r="E19" s="8" t="s">
        <v>43</v>
      </c>
      <c r="F19" s="8" t="str">
        <f>"ΑΖ800765"</f>
        <v>ΑΖ800765</v>
      </c>
      <c r="G19" s="8" t="s">
        <v>64</v>
      </c>
      <c r="H19" s="8" t="s">
        <v>16</v>
      </c>
      <c r="I19" s="7">
        <v>602</v>
      </c>
      <c r="J19" s="7" t="s">
        <v>17</v>
      </c>
      <c r="K19" s="7">
        <v>6</v>
      </c>
      <c r="L19" s="7">
        <v>1112.4000000000001</v>
      </c>
    </row>
    <row r="20" spans="1:12" ht="60" x14ac:dyDescent="0.25">
      <c r="A20" s="7">
        <v>15</v>
      </c>
      <c r="B20" s="7">
        <v>1605</v>
      </c>
      <c r="C20" s="8" t="s">
        <v>65</v>
      </c>
      <c r="D20" s="8" t="s">
        <v>19</v>
      </c>
      <c r="E20" s="8" t="s">
        <v>31</v>
      </c>
      <c r="F20" s="8" t="str">
        <f>"ΑΒ406647"</f>
        <v>ΑΒ406647</v>
      </c>
      <c r="G20" s="8" t="s">
        <v>66</v>
      </c>
      <c r="H20" s="8" t="s">
        <v>16</v>
      </c>
      <c r="I20" s="7">
        <v>501</v>
      </c>
      <c r="J20" s="7" t="s">
        <v>17</v>
      </c>
      <c r="K20" s="7" t="str">
        <f t="shared" ref="K20:K34" si="1">"0"</f>
        <v>0</v>
      </c>
      <c r="L20" s="7">
        <v>1090.2</v>
      </c>
    </row>
    <row r="21" spans="1:12" ht="60" x14ac:dyDescent="0.25">
      <c r="A21" s="7">
        <v>16</v>
      </c>
      <c r="B21" s="7">
        <v>2746</v>
      </c>
      <c r="C21" s="8" t="s">
        <v>67</v>
      </c>
      <c r="D21" s="8" t="s">
        <v>23</v>
      </c>
      <c r="E21" s="8" t="s">
        <v>19</v>
      </c>
      <c r="F21" s="8" t="str">
        <f>"Α01116899"</f>
        <v>Α01116899</v>
      </c>
      <c r="G21" s="8" t="s">
        <v>68</v>
      </c>
      <c r="H21" s="8" t="s">
        <v>16</v>
      </c>
      <c r="I21" s="7">
        <v>523</v>
      </c>
      <c r="J21" s="7" t="s">
        <v>17</v>
      </c>
      <c r="K21" s="7" t="str">
        <f t="shared" si="1"/>
        <v>0</v>
      </c>
      <c r="L21" s="7">
        <v>1133.8</v>
      </c>
    </row>
    <row r="22" spans="1:12" ht="45" x14ac:dyDescent="0.25">
      <c r="A22" s="7">
        <v>17</v>
      </c>
      <c r="B22" s="7">
        <v>900</v>
      </c>
      <c r="C22" s="8" t="s">
        <v>73</v>
      </c>
      <c r="D22" s="8" t="s">
        <v>74</v>
      </c>
      <c r="E22" s="8" t="s">
        <v>72</v>
      </c>
      <c r="F22" s="8" t="str">
        <f>"ΑΖ716947"</f>
        <v>ΑΖ716947</v>
      </c>
      <c r="G22" s="8" t="s">
        <v>61</v>
      </c>
      <c r="H22" s="8" t="s">
        <v>16</v>
      </c>
      <c r="I22" s="7">
        <v>550</v>
      </c>
      <c r="J22" s="7" t="s">
        <v>17</v>
      </c>
      <c r="K22" s="7" t="str">
        <f t="shared" si="1"/>
        <v>0</v>
      </c>
      <c r="L22" s="7">
        <v>883.8</v>
      </c>
    </row>
    <row r="23" spans="1:12" ht="60" x14ac:dyDescent="0.25">
      <c r="A23" s="7">
        <v>18</v>
      </c>
      <c r="B23" s="7">
        <v>2028</v>
      </c>
      <c r="C23" s="8" t="s">
        <v>75</v>
      </c>
      <c r="D23" s="8" t="s">
        <v>43</v>
      </c>
      <c r="E23" s="8" t="s">
        <v>76</v>
      </c>
      <c r="F23" s="8" t="str">
        <f>"Α01479518"</f>
        <v>Α01479518</v>
      </c>
      <c r="G23" s="8" t="s">
        <v>77</v>
      </c>
      <c r="H23" s="8" t="s">
        <v>16</v>
      </c>
      <c r="I23" s="7">
        <v>520</v>
      </c>
      <c r="J23" s="7" t="s">
        <v>17</v>
      </c>
      <c r="K23" s="7" t="str">
        <f t="shared" si="1"/>
        <v>0</v>
      </c>
      <c r="L23" s="7">
        <v>573.4</v>
      </c>
    </row>
    <row r="24" spans="1:12" ht="45" x14ac:dyDescent="0.25">
      <c r="A24" s="7">
        <v>19</v>
      </c>
      <c r="B24" s="7">
        <v>771</v>
      </c>
      <c r="C24" s="8" t="s">
        <v>79</v>
      </c>
      <c r="D24" s="8" t="s">
        <v>80</v>
      </c>
      <c r="E24" s="8" t="s">
        <v>23</v>
      </c>
      <c r="F24" s="8" t="str">
        <f>"ΑΙ176477"</f>
        <v>ΑΙ176477</v>
      </c>
      <c r="G24" s="8" t="s">
        <v>81</v>
      </c>
      <c r="H24" s="8" t="s">
        <v>16</v>
      </c>
      <c r="I24" s="7">
        <v>553</v>
      </c>
      <c r="J24" s="7" t="s">
        <v>17</v>
      </c>
      <c r="K24" s="7" t="str">
        <f t="shared" si="1"/>
        <v>0</v>
      </c>
      <c r="L24" s="7">
        <v>728.4</v>
      </c>
    </row>
    <row r="25" spans="1:12" ht="60" x14ac:dyDescent="0.25">
      <c r="A25" s="7">
        <v>20</v>
      </c>
      <c r="B25" s="7">
        <v>2434</v>
      </c>
      <c r="C25" s="8" t="s">
        <v>82</v>
      </c>
      <c r="D25" s="8" t="s">
        <v>83</v>
      </c>
      <c r="E25" s="8" t="s">
        <v>83</v>
      </c>
      <c r="F25" s="8" t="str">
        <f>"ΑΕ972196"</f>
        <v>ΑΕ972196</v>
      </c>
      <c r="G25" s="8" t="s">
        <v>84</v>
      </c>
      <c r="H25" s="8" t="s">
        <v>52</v>
      </c>
      <c r="I25" s="7">
        <v>543</v>
      </c>
      <c r="J25" s="7" t="s">
        <v>17</v>
      </c>
      <c r="K25" s="7" t="str">
        <f t="shared" si="1"/>
        <v>0</v>
      </c>
      <c r="L25" s="7">
        <v>720</v>
      </c>
    </row>
    <row r="26" spans="1:12" ht="45" x14ac:dyDescent="0.25">
      <c r="A26" s="7">
        <v>21</v>
      </c>
      <c r="B26" s="7">
        <v>1592</v>
      </c>
      <c r="C26" s="8" t="s">
        <v>85</v>
      </c>
      <c r="D26" s="8" t="s">
        <v>86</v>
      </c>
      <c r="E26" s="8" t="s">
        <v>55</v>
      </c>
      <c r="F26" s="8" t="str">
        <f>"ΑΝ405449"</f>
        <v>ΑΝ405449</v>
      </c>
      <c r="G26" s="8" t="s">
        <v>61</v>
      </c>
      <c r="H26" s="8" t="s">
        <v>16</v>
      </c>
      <c r="I26" s="7">
        <v>550</v>
      </c>
      <c r="J26" s="7" t="s">
        <v>17</v>
      </c>
      <c r="K26" s="7" t="str">
        <f t="shared" si="1"/>
        <v>0</v>
      </c>
      <c r="L26" s="7">
        <v>647.79999999999995</v>
      </c>
    </row>
    <row r="27" spans="1:12" ht="45" x14ac:dyDescent="0.25">
      <c r="A27" s="7">
        <v>22</v>
      </c>
      <c r="B27" s="7">
        <v>996</v>
      </c>
      <c r="C27" s="8" t="s">
        <v>87</v>
      </c>
      <c r="D27" s="8" t="s">
        <v>88</v>
      </c>
      <c r="E27" s="8" t="s">
        <v>28</v>
      </c>
      <c r="F27" s="8" t="str">
        <f>"ΑΑ320491"</f>
        <v>ΑΑ320491</v>
      </c>
      <c r="G27" s="8" t="s">
        <v>89</v>
      </c>
      <c r="H27" s="8" t="s">
        <v>16</v>
      </c>
      <c r="I27" s="7">
        <v>564</v>
      </c>
      <c r="J27" s="7" t="s">
        <v>17</v>
      </c>
      <c r="K27" s="7" t="str">
        <f t="shared" si="1"/>
        <v>0</v>
      </c>
      <c r="L27" s="7">
        <v>1163</v>
      </c>
    </row>
    <row r="28" spans="1:12" ht="45" x14ac:dyDescent="0.25">
      <c r="A28" s="7">
        <v>23</v>
      </c>
      <c r="B28" s="7">
        <v>1825</v>
      </c>
      <c r="C28" s="8" t="s">
        <v>90</v>
      </c>
      <c r="D28" s="8" t="s">
        <v>24</v>
      </c>
      <c r="E28" s="8" t="s">
        <v>91</v>
      </c>
      <c r="F28" s="8" t="str">
        <f>"ΑΗ278301"</f>
        <v>ΑΗ278301</v>
      </c>
      <c r="G28" s="8" t="s">
        <v>92</v>
      </c>
      <c r="H28" s="8" t="s">
        <v>16</v>
      </c>
      <c r="I28" s="7">
        <v>587</v>
      </c>
      <c r="J28" s="7" t="s">
        <v>17</v>
      </c>
      <c r="K28" s="7" t="str">
        <f t="shared" si="1"/>
        <v>0</v>
      </c>
      <c r="L28" s="7">
        <v>620.79999999999995</v>
      </c>
    </row>
    <row r="29" spans="1:12" ht="45" x14ac:dyDescent="0.25">
      <c r="A29" s="7">
        <v>24</v>
      </c>
      <c r="B29" s="7">
        <v>2349</v>
      </c>
      <c r="C29" s="8" t="s">
        <v>94</v>
      </c>
      <c r="D29" s="8" t="s">
        <v>19</v>
      </c>
      <c r="E29" s="8" t="s">
        <v>55</v>
      </c>
      <c r="F29" s="8" t="str">
        <f>"ΑΕ798049"</f>
        <v>ΑΕ798049</v>
      </c>
      <c r="G29" s="8" t="s">
        <v>95</v>
      </c>
      <c r="H29" s="8" t="s">
        <v>37</v>
      </c>
      <c r="I29" s="7">
        <v>599</v>
      </c>
      <c r="J29" s="7" t="s">
        <v>17</v>
      </c>
      <c r="K29" s="7" t="str">
        <f t="shared" si="1"/>
        <v>0</v>
      </c>
      <c r="L29" s="7">
        <v>798</v>
      </c>
    </row>
    <row r="30" spans="1:12" ht="45" x14ac:dyDescent="0.25">
      <c r="A30" s="7">
        <v>25</v>
      </c>
      <c r="B30" s="7">
        <v>2838</v>
      </c>
      <c r="C30" s="8" t="s">
        <v>96</v>
      </c>
      <c r="D30" s="8" t="s">
        <v>97</v>
      </c>
      <c r="E30" s="8" t="s">
        <v>98</v>
      </c>
      <c r="F30" s="8" t="str">
        <f>"ΑΝ895929"</f>
        <v>ΑΝ895929</v>
      </c>
      <c r="G30" s="8" t="s">
        <v>99</v>
      </c>
      <c r="H30" s="8" t="s">
        <v>16</v>
      </c>
      <c r="I30" s="7">
        <v>541</v>
      </c>
      <c r="J30" s="7" t="s">
        <v>17</v>
      </c>
      <c r="K30" s="7" t="str">
        <f t="shared" si="1"/>
        <v>0</v>
      </c>
      <c r="L30" s="7">
        <v>1317.6</v>
      </c>
    </row>
    <row r="31" spans="1:12" ht="45" x14ac:dyDescent="0.25">
      <c r="A31" s="7">
        <v>26</v>
      </c>
      <c r="B31" s="7">
        <v>1309</v>
      </c>
      <c r="C31" s="8" t="s">
        <v>100</v>
      </c>
      <c r="D31" s="8" t="s">
        <v>101</v>
      </c>
      <c r="E31" s="8" t="s">
        <v>19</v>
      </c>
      <c r="F31" s="8" t="str">
        <f>"Α00081087"</f>
        <v>Α00081087</v>
      </c>
      <c r="G31" s="8" t="s">
        <v>102</v>
      </c>
      <c r="H31" s="8" t="s">
        <v>103</v>
      </c>
      <c r="I31" s="7">
        <v>558</v>
      </c>
      <c r="J31" s="7" t="s">
        <v>17</v>
      </c>
      <c r="K31" s="7" t="str">
        <f t="shared" si="1"/>
        <v>0</v>
      </c>
      <c r="L31" s="7">
        <v>842.6</v>
      </c>
    </row>
    <row r="32" spans="1:12" ht="45" x14ac:dyDescent="0.25">
      <c r="A32" s="7">
        <v>27</v>
      </c>
      <c r="B32" s="7">
        <v>978</v>
      </c>
      <c r="C32" s="8" t="s">
        <v>104</v>
      </c>
      <c r="D32" s="8" t="s">
        <v>13</v>
      </c>
      <c r="E32" s="8" t="s">
        <v>105</v>
      </c>
      <c r="F32" s="8" t="str">
        <f>"ΑΡ389253"</f>
        <v>ΑΡ389253</v>
      </c>
      <c r="G32" s="8" t="s">
        <v>61</v>
      </c>
      <c r="H32" s="8" t="s">
        <v>16</v>
      </c>
      <c r="I32" s="7">
        <v>550</v>
      </c>
      <c r="J32" s="7" t="s">
        <v>17</v>
      </c>
      <c r="K32" s="7" t="str">
        <f t="shared" si="1"/>
        <v>0</v>
      </c>
      <c r="L32" s="7">
        <v>638.20000000000005</v>
      </c>
    </row>
    <row r="33" spans="1:12" ht="75" x14ac:dyDescent="0.25">
      <c r="A33" s="7">
        <v>28</v>
      </c>
      <c r="B33" s="7">
        <v>1218</v>
      </c>
      <c r="C33" s="8" t="s">
        <v>106</v>
      </c>
      <c r="D33" s="8" t="s">
        <v>107</v>
      </c>
      <c r="E33" s="8" t="s">
        <v>108</v>
      </c>
      <c r="F33" s="8" t="str">
        <f>"ΑΙ231634"</f>
        <v>ΑΙ231634</v>
      </c>
      <c r="G33" s="8" t="s">
        <v>109</v>
      </c>
      <c r="H33" s="8" t="s">
        <v>16</v>
      </c>
      <c r="I33" s="7">
        <v>570</v>
      </c>
      <c r="J33" s="7" t="s">
        <v>17</v>
      </c>
      <c r="K33" s="7" t="str">
        <f t="shared" si="1"/>
        <v>0</v>
      </c>
      <c r="L33" s="7">
        <v>759</v>
      </c>
    </row>
    <row r="34" spans="1:12" ht="45" x14ac:dyDescent="0.25">
      <c r="A34" s="7">
        <v>29</v>
      </c>
      <c r="B34" s="7">
        <v>1938</v>
      </c>
      <c r="C34" s="8" t="s">
        <v>110</v>
      </c>
      <c r="D34" s="8" t="s">
        <v>24</v>
      </c>
      <c r="E34" s="8" t="s">
        <v>28</v>
      </c>
      <c r="F34" s="8" t="str">
        <f>"ΑΤ330466"</f>
        <v>ΑΤ330466</v>
      </c>
      <c r="G34" s="8" t="s">
        <v>61</v>
      </c>
      <c r="H34" s="8" t="s">
        <v>16</v>
      </c>
      <c r="I34" s="7">
        <v>550</v>
      </c>
      <c r="J34" s="7" t="s">
        <v>17</v>
      </c>
      <c r="K34" s="7" t="str">
        <f t="shared" si="1"/>
        <v>0</v>
      </c>
      <c r="L34" s="7">
        <v>691.2</v>
      </c>
    </row>
    <row r="35" spans="1:12" ht="45" x14ac:dyDescent="0.25">
      <c r="A35" s="7">
        <v>30</v>
      </c>
      <c r="B35" s="7">
        <v>2287</v>
      </c>
      <c r="C35" s="8" t="s">
        <v>111</v>
      </c>
      <c r="D35" s="8" t="s">
        <v>112</v>
      </c>
      <c r="E35" s="8" t="s">
        <v>105</v>
      </c>
      <c r="F35" s="8" t="str">
        <f>"ΑΕ131428"</f>
        <v>ΑΕ131428</v>
      </c>
      <c r="G35" s="8" t="s">
        <v>113</v>
      </c>
      <c r="H35" s="8" t="s">
        <v>16</v>
      </c>
      <c r="I35" s="7">
        <v>530</v>
      </c>
      <c r="J35" s="7" t="s">
        <v>17</v>
      </c>
      <c r="K35" s="7">
        <v>6</v>
      </c>
      <c r="L35" s="7">
        <v>899.4</v>
      </c>
    </row>
    <row r="36" spans="1:12" ht="45" x14ac:dyDescent="0.25">
      <c r="A36" s="7">
        <v>31</v>
      </c>
      <c r="B36" s="7">
        <v>1723</v>
      </c>
      <c r="C36" s="8" t="s">
        <v>114</v>
      </c>
      <c r="D36" s="8" t="s">
        <v>115</v>
      </c>
      <c r="E36" s="8" t="s">
        <v>32</v>
      </c>
      <c r="F36" s="8" t="str">
        <f>"ΑΟ067807"</f>
        <v>ΑΟ067807</v>
      </c>
      <c r="G36" s="8" t="s">
        <v>116</v>
      </c>
      <c r="H36" s="8" t="s">
        <v>37</v>
      </c>
      <c r="I36" s="7">
        <v>600</v>
      </c>
      <c r="J36" s="7" t="s">
        <v>17</v>
      </c>
      <c r="K36" s="7" t="str">
        <f t="shared" ref="K36:K41" si="2">"0"</f>
        <v>0</v>
      </c>
      <c r="L36" s="7">
        <v>1062.8</v>
      </c>
    </row>
    <row r="37" spans="1:12" ht="45" x14ac:dyDescent="0.25">
      <c r="A37" s="7">
        <v>32</v>
      </c>
      <c r="B37" s="7">
        <v>646</v>
      </c>
      <c r="C37" s="8" t="s">
        <v>117</v>
      </c>
      <c r="D37" s="8" t="s">
        <v>43</v>
      </c>
      <c r="E37" s="8" t="s">
        <v>105</v>
      </c>
      <c r="F37" s="8" t="str">
        <f>"Α01117691"</f>
        <v>Α01117691</v>
      </c>
      <c r="G37" s="8" t="s">
        <v>61</v>
      </c>
      <c r="H37" s="8" t="s">
        <v>16</v>
      </c>
      <c r="I37" s="7">
        <v>550</v>
      </c>
      <c r="J37" s="7" t="s">
        <v>17</v>
      </c>
      <c r="K37" s="7" t="str">
        <f t="shared" si="2"/>
        <v>0</v>
      </c>
      <c r="L37" s="7">
        <v>1209.5999999999999</v>
      </c>
    </row>
    <row r="38" spans="1:12" ht="45" x14ac:dyDescent="0.25">
      <c r="A38" s="7">
        <v>33</v>
      </c>
      <c r="B38" s="7">
        <v>569</v>
      </c>
      <c r="C38" s="8" t="s">
        <v>118</v>
      </c>
      <c r="D38" s="8" t="s">
        <v>19</v>
      </c>
      <c r="E38" s="8" t="s">
        <v>43</v>
      </c>
      <c r="F38" s="8" t="str">
        <f>"ΑΑ971593"</f>
        <v>ΑΑ971593</v>
      </c>
      <c r="G38" s="8" t="s">
        <v>95</v>
      </c>
      <c r="H38" s="8" t="s">
        <v>37</v>
      </c>
      <c r="I38" s="7">
        <v>599</v>
      </c>
      <c r="J38" s="7" t="s">
        <v>17</v>
      </c>
      <c r="K38" s="7" t="str">
        <f t="shared" si="2"/>
        <v>0</v>
      </c>
      <c r="L38" s="7">
        <v>1120.8</v>
      </c>
    </row>
    <row r="39" spans="1:12" ht="45" x14ac:dyDescent="0.25">
      <c r="A39" s="7">
        <v>34</v>
      </c>
      <c r="B39" s="7">
        <v>722</v>
      </c>
      <c r="C39" s="8" t="s">
        <v>119</v>
      </c>
      <c r="D39" s="8" t="s">
        <v>120</v>
      </c>
      <c r="E39" s="8" t="s">
        <v>105</v>
      </c>
      <c r="F39" s="8" t="str">
        <f>"709401013"</f>
        <v>709401013</v>
      </c>
      <c r="G39" s="8" t="s">
        <v>121</v>
      </c>
      <c r="H39" s="8" t="s">
        <v>16</v>
      </c>
      <c r="I39" s="7">
        <v>604</v>
      </c>
      <c r="J39" s="7" t="s">
        <v>17</v>
      </c>
      <c r="K39" s="7" t="str">
        <f t="shared" si="2"/>
        <v>0</v>
      </c>
      <c r="L39" s="7">
        <v>917.6</v>
      </c>
    </row>
    <row r="40" spans="1:12" ht="45" x14ac:dyDescent="0.25">
      <c r="A40" s="7">
        <v>35</v>
      </c>
      <c r="B40" s="7">
        <v>1751</v>
      </c>
      <c r="C40" s="8" t="s">
        <v>122</v>
      </c>
      <c r="D40" s="8" t="s">
        <v>123</v>
      </c>
      <c r="E40" s="8" t="s">
        <v>124</v>
      </c>
      <c r="F40" s="8" t="str">
        <f>"ΑΖ119515"</f>
        <v>ΑΖ119515</v>
      </c>
      <c r="G40" s="8" t="s">
        <v>125</v>
      </c>
      <c r="H40" s="8" t="s">
        <v>16</v>
      </c>
      <c r="I40" s="7">
        <v>519</v>
      </c>
      <c r="J40" s="7" t="s">
        <v>17</v>
      </c>
      <c r="K40" s="7" t="str">
        <f t="shared" si="2"/>
        <v>0</v>
      </c>
      <c r="L40" s="7">
        <v>655</v>
      </c>
    </row>
    <row r="41" spans="1:12" ht="45" x14ac:dyDescent="0.25">
      <c r="A41" s="7">
        <v>36</v>
      </c>
      <c r="B41" s="7">
        <v>2466</v>
      </c>
      <c r="C41" s="8" t="s">
        <v>126</v>
      </c>
      <c r="D41" s="8" t="s">
        <v>127</v>
      </c>
      <c r="E41" s="8" t="s">
        <v>128</v>
      </c>
      <c r="F41" s="8" t="str">
        <f>"ΑΝ603084"</f>
        <v>ΑΝ603084</v>
      </c>
      <c r="G41" s="8" t="s">
        <v>129</v>
      </c>
      <c r="H41" s="8" t="s">
        <v>16</v>
      </c>
      <c r="I41" s="7">
        <v>538</v>
      </c>
      <c r="J41" s="7" t="s">
        <v>17</v>
      </c>
      <c r="K41" s="7" t="str">
        <f t="shared" si="2"/>
        <v>0</v>
      </c>
      <c r="L41" s="7">
        <v>676.2</v>
      </c>
    </row>
    <row r="42" spans="1:12" ht="45" x14ac:dyDescent="0.25">
      <c r="A42" s="7">
        <v>37</v>
      </c>
      <c r="B42" s="7">
        <v>642</v>
      </c>
      <c r="C42" s="8" t="s">
        <v>130</v>
      </c>
      <c r="D42" s="8" t="s">
        <v>131</v>
      </c>
      <c r="E42" s="8" t="s">
        <v>19</v>
      </c>
      <c r="F42" s="8" t="str">
        <f>"ΑΙ918392"</f>
        <v>ΑΙ918392</v>
      </c>
      <c r="G42" s="8" t="s">
        <v>33</v>
      </c>
      <c r="H42" s="8" t="s">
        <v>16</v>
      </c>
      <c r="I42" s="7">
        <v>556</v>
      </c>
      <c r="J42" s="7" t="s">
        <v>17</v>
      </c>
      <c r="K42" s="7">
        <v>7</v>
      </c>
      <c r="L42" s="7">
        <v>662.2</v>
      </c>
    </row>
    <row r="43" spans="1:12" ht="75" x14ac:dyDescent="0.25">
      <c r="A43" s="7">
        <v>38</v>
      </c>
      <c r="B43" s="7">
        <v>1007</v>
      </c>
      <c r="C43" s="8" t="s">
        <v>132</v>
      </c>
      <c r="D43" s="8" t="s">
        <v>105</v>
      </c>
      <c r="E43" s="8" t="s">
        <v>24</v>
      </c>
      <c r="F43" s="8" t="str">
        <f>"ΑΒ766533"</f>
        <v>ΑΒ766533</v>
      </c>
      <c r="G43" s="8" t="s">
        <v>133</v>
      </c>
      <c r="H43" s="8" t="s">
        <v>70</v>
      </c>
      <c r="I43" s="7">
        <v>607</v>
      </c>
      <c r="J43" s="7" t="s">
        <v>17</v>
      </c>
      <c r="K43" s="7" t="str">
        <f t="shared" ref="K43:K51" si="3">"0"</f>
        <v>0</v>
      </c>
      <c r="L43" s="7">
        <v>579.4</v>
      </c>
    </row>
    <row r="44" spans="1:12" ht="60" x14ac:dyDescent="0.25">
      <c r="A44" s="7">
        <v>39</v>
      </c>
      <c r="B44" s="7">
        <v>1550</v>
      </c>
      <c r="C44" s="8" t="s">
        <v>134</v>
      </c>
      <c r="D44" s="8" t="s">
        <v>12</v>
      </c>
      <c r="E44" s="8" t="s">
        <v>24</v>
      </c>
      <c r="F44" s="8" t="str">
        <f>"ΑΜ409978"</f>
        <v>ΑΜ409978</v>
      </c>
      <c r="G44" s="8" t="s">
        <v>135</v>
      </c>
      <c r="H44" s="8" t="s">
        <v>52</v>
      </c>
      <c r="I44" s="7">
        <v>547</v>
      </c>
      <c r="J44" s="7" t="s">
        <v>17</v>
      </c>
      <c r="K44" s="7" t="str">
        <f t="shared" si="3"/>
        <v>0</v>
      </c>
      <c r="L44" s="7">
        <v>698.4</v>
      </c>
    </row>
    <row r="45" spans="1:12" ht="60" x14ac:dyDescent="0.25">
      <c r="A45" s="7">
        <v>40</v>
      </c>
      <c r="B45" s="7">
        <v>667</v>
      </c>
      <c r="C45" s="8" t="s">
        <v>136</v>
      </c>
      <c r="D45" s="8" t="s">
        <v>55</v>
      </c>
      <c r="E45" s="8" t="s">
        <v>43</v>
      </c>
      <c r="F45" s="8" t="str">
        <f>"Α01328565"</f>
        <v>Α01328565</v>
      </c>
      <c r="G45" s="8" t="s">
        <v>137</v>
      </c>
      <c r="H45" s="8" t="s">
        <v>52</v>
      </c>
      <c r="I45" s="7">
        <v>540</v>
      </c>
      <c r="J45" s="7" t="s">
        <v>17</v>
      </c>
      <c r="K45" s="7" t="str">
        <f t="shared" si="3"/>
        <v>0</v>
      </c>
      <c r="L45" s="7">
        <v>729</v>
      </c>
    </row>
    <row r="46" spans="1:12" ht="45" x14ac:dyDescent="0.25">
      <c r="A46" s="7">
        <v>41</v>
      </c>
      <c r="B46" s="7">
        <v>1778</v>
      </c>
      <c r="C46" s="8" t="s">
        <v>138</v>
      </c>
      <c r="D46" s="8" t="s">
        <v>24</v>
      </c>
      <c r="E46" s="8" t="s">
        <v>107</v>
      </c>
      <c r="F46" s="8" t="str">
        <f>"ΑΙ283563"</f>
        <v>ΑΙ283563</v>
      </c>
      <c r="G46" s="8" t="s">
        <v>61</v>
      </c>
      <c r="H46" s="8" t="s">
        <v>16</v>
      </c>
      <c r="I46" s="7">
        <v>550</v>
      </c>
      <c r="J46" s="7" t="s">
        <v>17</v>
      </c>
      <c r="K46" s="7" t="str">
        <f t="shared" si="3"/>
        <v>0</v>
      </c>
      <c r="L46" s="7">
        <v>821.8</v>
      </c>
    </row>
    <row r="47" spans="1:12" ht="60" x14ac:dyDescent="0.25">
      <c r="A47" s="7">
        <v>42</v>
      </c>
      <c r="B47" s="7">
        <v>2293</v>
      </c>
      <c r="C47" s="8" t="s">
        <v>139</v>
      </c>
      <c r="D47" s="8" t="s">
        <v>140</v>
      </c>
      <c r="E47" s="8" t="s">
        <v>141</v>
      </c>
      <c r="F47" s="8" t="str">
        <f>"ΑΜ730135"</f>
        <v>ΑΜ730135</v>
      </c>
      <c r="G47" s="8" t="s">
        <v>84</v>
      </c>
      <c r="H47" s="8" t="s">
        <v>52</v>
      </c>
      <c r="I47" s="7">
        <v>543</v>
      </c>
      <c r="J47" s="7" t="s">
        <v>17</v>
      </c>
      <c r="K47" s="7" t="str">
        <f t="shared" si="3"/>
        <v>0</v>
      </c>
      <c r="L47" s="7">
        <v>407.2</v>
      </c>
    </row>
    <row r="48" spans="1:12" ht="75" x14ac:dyDescent="0.25">
      <c r="A48" s="7">
        <v>43</v>
      </c>
      <c r="B48" s="7">
        <v>1161</v>
      </c>
      <c r="C48" s="8" t="s">
        <v>142</v>
      </c>
      <c r="D48" s="8" t="s">
        <v>143</v>
      </c>
      <c r="E48" s="8" t="s">
        <v>28</v>
      </c>
      <c r="F48" s="8" t="str">
        <f>"ΑΕ810587"</f>
        <v>ΑΕ810587</v>
      </c>
      <c r="G48" s="8" t="s">
        <v>69</v>
      </c>
      <c r="H48" s="8" t="s">
        <v>70</v>
      </c>
      <c r="I48" s="7">
        <v>555</v>
      </c>
      <c r="J48" s="7" t="s">
        <v>17</v>
      </c>
      <c r="K48" s="7" t="str">
        <f t="shared" si="3"/>
        <v>0</v>
      </c>
      <c r="L48" s="7">
        <v>649.79999999999995</v>
      </c>
    </row>
    <row r="49" spans="1:12" ht="60" x14ac:dyDescent="0.25">
      <c r="A49" s="7">
        <v>44</v>
      </c>
      <c r="B49" s="7">
        <v>194</v>
      </c>
      <c r="C49" s="8" t="s">
        <v>144</v>
      </c>
      <c r="D49" s="8" t="s">
        <v>145</v>
      </c>
      <c r="E49" s="8" t="s">
        <v>19</v>
      </c>
      <c r="F49" s="8" t="str">
        <f>"ΑΟ158297"</f>
        <v>ΑΟ158297</v>
      </c>
      <c r="G49" s="8" t="s">
        <v>77</v>
      </c>
      <c r="H49" s="8" t="s">
        <v>16</v>
      </c>
      <c r="I49" s="7">
        <v>520</v>
      </c>
      <c r="J49" s="7" t="s">
        <v>17</v>
      </c>
      <c r="K49" s="7" t="str">
        <f t="shared" si="3"/>
        <v>0</v>
      </c>
      <c r="L49" s="7">
        <v>436.2</v>
      </c>
    </row>
    <row r="50" spans="1:12" ht="45" x14ac:dyDescent="0.25">
      <c r="A50" s="7">
        <v>45</v>
      </c>
      <c r="B50" s="7">
        <v>1087</v>
      </c>
      <c r="C50" s="8" t="s">
        <v>146</v>
      </c>
      <c r="D50" s="8" t="s">
        <v>147</v>
      </c>
      <c r="E50" s="8" t="s">
        <v>148</v>
      </c>
      <c r="F50" s="8" t="str">
        <f>"ΑΖ267199"</f>
        <v>ΑΖ267199</v>
      </c>
      <c r="G50" s="8" t="s">
        <v>149</v>
      </c>
      <c r="H50" s="8" t="s">
        <v>16</v>
      </c>
      <c r="I50" s="7">
        <v>562</v>
      </c>
      <c r="J50" s="7" t="s">
        <v>17</v>
      </c>
      <c r="K50" s="7" t="str">
        <f t="shared" si="3"/>
        <v>0</v>
      </c>
      <c r="L50" s="7">
        <v>942.6</v>
      </c>
    </row>
    <row r="51" spans="1:12" ht="45" x14ac:dyDescent="0.25">
      <c r="A51" s="7">
        <v>46</v>
      </c>
      <c r="B51" s="7">
        <v>1241</v>
      </c>
      <c r="C51" s="8" t="s">
        <v>150</v>
      </c>
      <c r="D51" s="8" t="s">
        <v>28</v>
      </c>
      <c r="E51" s="8" t="s">
        <v>151</v>
      </c>
      <c r="F51" s="8" t="str">
        <f>"Α00275659"</f>
        <v>Α00275659</v>
      </c>
      <c r="G51" s="8" t="s">
        <v>61</v>
      </c>
      <c r="H51" s="8" t="s">
        <v>16</v>
      </c>
      <c r="I51" s="7">
        <v>550</v>
      </c>
      <c r="J51" s="7" t="s">
        <v>17</v>
      </c>
      <c r="K51" s="7" t="str">
        <f t="shared" si="3"/>
        <v>0</v>
      </c>
      <c r="L51" s="7">
        <v>579.20000000000005</v>
      </c>
    </row>
    <row r="52" spans="1:12" ht="45" x14ac:dyDescent="0.25">
      <c r="A52" s="7">
        <v>47</v>
      </c>
      <c r="B52" s="7">
        <v>240</v>
      </c>
      <c r="C52" s="8" t="s">
        <v>152</v>
      </c>
      <c r="D52" s="8" t="s">
        <v>20</v>
      </c>
      <c r="E52" s="8" t="s">
        <v>28</v>
      </c>
      <c r="F52" s="8" t="str">
        <f>"Α01053882"</f>
        <v>Α01053882</v>
      </c>
      <c r="G52" s="8" t="s">
        <v>153</v>
      </c>
      <c r="H52" s="8" t="s">
        <v>16</v>
      </c>
      <c r="I52" s="7">
        <v>583</v>
      </c>
      <c r="J52" s="7" t="s">
        <v>17</v>
      </c>
      <c r="K52" s="7">
        <v>6</v>
      </c>
      <c r="L52" s="7">
        <v>1157.4000000000001</v>
      </c>
    </row>
    <row r="53" spans="1:12" ht="45" x14ac:dyDescent="0.25">
      <c r="A53" s="7">
        <v>48</v>
      </c>
      <c r="B53" s="7">
        <v>2517</v>
      </c>
      <c r="C53" s="8" t="s">
        <v>154</v>
      </c>
      <c r="D53" s="8" t="s">
        <v>155</v>
      </c>
      <c r="E53" s="8" t="s">
        <v>32</v>
      </c>
      <c r="F53" s="8" t="str">
        <f>"Α00619148"</f>
        <v>Α00619148</v>
      </c>
      <c r="G53" s="8" t="s">
        <v>156</v>
      </c>
      <c r="H53" s="8" t="s">
        <v>16</v>
      </c>
      <c r="I53" s="7">
        <v>601</v>
      </c>
      <c r="J53" s="7" t="s">
        <v>17</v>
      </c>
      <c r="K53" s="7" t="str">
        <f>"0"</f>
        <v>0</v>
      </c>
      <c r="L53" s="7">
        <v>1002.4</v>
      </c>
    </row>
    <row r="54" spans="1:12" ht="45" x14ac:dyDescent="0.25">
      <c r="A54" s="7">
        <v>49</v>
      </c>
      <c r="B54" s="7">
        <v>528</v>
      </c>
      <c r="C54" s="8" t="s">
        <v>157</v>
      </c>
      <c r="D54" s="8" t="s">
        <v>158</v>
      </c>
      <c r="E54" s="8" t="s">
        <v>159</v>
      </c>
      <c r="F54" s="8" t="str">
        <f>"ΑΡ880168"</f>
        <v>ΑΡ880168</v>
      </c>
      <c r="G54" s="8" t="s">
        <v>160</v>
      </c>
      <c r="H54" s="8" t="s">
        <v>16</v>
      </c>
      <c r="I54" s="7">
        <v>505</v>
      </c>
      <c r="J54" s="7" t="s">
        <v>17</v>
      </c>
      <c r="K54" s="7" t="str">
        <f>"0"</f>
        <v>0</v>
      </c>
      <c r="L54" s="7">
        <v>720.8</v>
      </c>
    </row>
    <row r="55" spans="1:12" ht="45" x14ac:dyDescent="0.25">
      <c r="A55" s="7">
        <v>50</v>
      </c>
      <c r="B55" s="7">
        <v>2597</v>
      </c>
      <c r="C55" s="8" t="s">
        <v>161</v>
      </c>
      <c r="D55" s="8" t="s">
        <v>28</v>
      </c>
      <c r="E55" s="8" t="s">
        <v>147</v>
      </c>
      <c r="F55" s="8" t="str">
        <f>"ΑΕ997467"</f>
        <v>ΑΕ997467</v>
      </c>
      <c r="G55" s="8" t="s">
        <v>162</v>
      </c>
      <c r="H55" s="8" t="s">
        <v>16</v>
      </c>
      <c r="I55" s="7">
        <v>563</v>
      </c>
      <c r="J55" s="7" t="s">
        <v>17</v>
      </c>
      <c r="K55" s="7" t="str">
        <f>"0"</f>
        <v>0</v>
      </c>
      <c r="L55" s="7">
        <v>1057.8</v>
      </c>
    </row>
    <row r="56" spans="1:12" ht="45" x14ac:dyDescent="0.25">
      <c r="A56" s="7">
        <v>51</v>
      </c>
      <c r="B56" s="7">
        <v>1116</v>
      </c>
      <c r="C56" s="8" t="s">
        <v>163</v>
      </c>
      <c r="D56" s="8" t="s">
        <v>108</v>
      </c>
      <c r="E56" s="8" t="s">
        <v>23</v>
      </c>
      <c r="F56" s="8" t="str">
        <f>"ΑΟ493500"</f>
        <v>ΑΟ493500</v>
      </c>
      <c r="G56" s="8" t="s">
        <v>61</v>
      </c>
      <c r="H56" s="8" t="s">
        <v>16</v>
      </c>
      <c r="I56" s="7">
        <v>550</v>
      </c>
      <c r="J56" s="7" t="s">
        <v>17</v>
      </c>
      <c r="K56" s="7" t="str">
        <f>"0"</f>
        <v>0</v>
      </c>
      <c r="L56" s="7">
        <v>719.4</v>
      </c>
    </row>
    <row r="57" spans="1:12" ht="45" x14ac:dyDescent="0.25">
      <c r="A57" s="7">
        <v>52</v>
      </c>
      <c r="B57" s="7">
        <v>2486</v>
      </c>
      <c r="C57" s="8" t="s">
        <v>164</v>
      </c>
      <c r="D57" s="8" t="s">
        <v>165</v>
      </c>
      <c r="E57" s="8" t="s">
        <v>166</v>
      </c>
      <c r="F57" s="8" t="str">
        <f>"Α01017222"</f>
        <v>Α01017222</v>
      </c>
      <c r="G57" s="8" t="s">
        <v>167</v>
      </c>
      <c r="H57" s="8" t="s">
        <v>16</v>
      </c>
      <c r="I57" s="7">
        <v>525</v>
      </c>
      <c r="J57" s="7" t="s">
        <v>17</v>
      </c>
      <c r="K57" s="7">
        <v>6</v>
      </c>
      <c r="L57" s="7">
        <v>1058.4000000000001</v>
      </c>
    </row>
    <row r="58" spans="1:12" ht="45" x14ac:dyDescent="0.25">
      <c r="A58" s="7">
        <v>53</v>
      </c>
      <c r="B58" s="7">
        <v>205</v>
      </c>
      <c r="C58" s="8" t="s">
        <v>168</v>
      </c>
      <c r="D58" s="8" t="s">
        <v>155</v>
      </c>
      <c r="E58" s="8" t="s">
        <v>23</v>
      </c>
      <c r="F58" s="8" t="str">
        <f>"ΑΜ727566"</f>
        <v>ΑΜ727566</v>
      </c>
      <c r="G58" s="8" t="s">
        <v>89</v>
      </c>
      <c r="H58" s="8" t="s">
        <v>16</v>
      </c>
      <c r="I58" s="7">
        <v>564</v>
      </c>
      <c r="J58" s="7" t="s">
        <v>17</v>
      </c>
      <c r="K58" s="7" t="str">
        <f t="shared" ref="K58:K66" si="4">"0"</f>
        <v>0</v>
      </c>
      <c r="L58" s="7">
        <v>462</v>
      </c>
    </row>
    <row r="59" spans="1:12" ht="60" x14ac:dyDescent="0.25">
      <c r="A59" s="7">
        <v>54</v>
      </c>
      <c r="B59" s="7">
        <v>705</v>
      </c>
      <c r="C59" s="8" t="s">
        <v>169</v>
      </c>
      <c r="D59" s="8" t="s">
        <v>105</v>
      </c>
      <c r="E59" s="8" t="s">
        <v>24</v>
      </c>
      <c r="F59" s="8" t="str">
        <f>"ΑΡ825990"</f>
        <v>ΑΡ825990</v>
      </c>
      <c r="G59" s="8" t="s">
        <v>170</v>
      </c>
      <c r="H59" s="8" t="s">
        <v>37</v>
      </c>
      <c r="I59" s="7">
        <v>552</v>
      </c>
      <c r="J59" s="7" t="s">
        <v>17</v>
      </c>
      <c r="K59" s="7" t="str">
        <f t="shared" si="4"/>
        <v>0</v>
      </c>
      <c r="L59" s="7">
        <v>835.2</v>
      </c>
    </row>
    <row r="60" spans="1:12" ht="45" x14ac:dyDescent="0.25">
      <c r="A60" s="7">
        <v>55</v>
      </c>
      <c r="B60" s="7">
        <v>954</v>
      </c>
      <c r="C60" s="8" t="s">
        <v>171</v>
      </c>
      <c r="D60" s="8" t="s">
        <v>172</v>
      </c>
      <c r="E60" s="8" t="s">
        <v>173</v>
      </c>
      <c r="F60" s="8" t="str">
        <f>"Α01905024"</f>
        <v>Α01905024</v>
      </c>
      <c r="G60" s="8" t="s">
        <v>89</v>
      </c>
      <c r="H60" s="8" t="s">
        <v>16</v>
      </c>
      <c r="I60" s="7">
        <v>564</v>
      </c>
      <c r="J60" s="7" t="s">
        <v>17</v>
      </c>
      <c r="K60" s="7" t="str">
        <f t="shared" si="4"/>
        <v>0</v>
      </c>
      <c r="L60" s="7">
        <v>454</v>
      </c>
    </row>
    <row r="61" spans="1:12" ht="60" x14ac:dyDescent="0.25">
      <c r="A61" s="7">
        <v>56</v>
      </c>
      <c r="B61" s="7">
        <v>1716</v>
      </c>
      <c r="C61" s="8" t="s">
        <v>174</v>
      </c>
      <c r="D61" s="8" t="s">
        <v>43</v>
      </c>
      <c r="E61" s="8" t="s">
        <v>24</v>
      </c>
      <c r="F61" s="8" t="str">
        <f>"ΑΖ069136"</f>
        <v>ΑΖ069136</v>
      </c>
      <c r="G61" s="8" t="s">
        <v>66</v>
      </c>
      <c r="H61" s="8" t="s">
        <v>16</v>
      </c>
      <c r="I61" s="7">
        <v>501</v>
      </c>
      <c r="J61" s="7" t="s">
        <v>17</v>
      </c>
      <c r="K61" s="7" t="str">
        <f t="shared" si="4"/>
        <v>0</v>
      </c>
      <c r="L61" s="7">
        <v>717.4</v>
      </c>
    </row>
    <row r="62" spans="1:12" ht="45" x14ac:dyDescent="0.25">
      <c r="A62" s="7">
        <v>57</v>
      </c>
      <c r="B62" s="7">
        <v>2592</v>
      </c>
      <c r="C62" s="8" t="s">
        <v>175</v>
      </c>
      <c r="D62" s="8" t="s">
        <v>105</v>
      </c>
      <c r="E62" s="8" t="s">
        <v>143</v>
      </c>
      <c r="F62" s="8" t="str">
        <f>"710925017"</f>
        <v>710925017</v>
      </c>
      <c r="G62" s="8" t="s">
        <v>176</v>
      </c>
      <c r="H62" s="8" t="s">
        <v>16</v>
      </c>
      <c r="I62" s="7">
        <v>574</v>
      </c>
      <c r="J62" s="7" t="s">
        <v>17</v>
      </c>
      <c r="K62" s="7" t="str">
        <f t="shared" si="4"/>
        <v>0</v>
      </c>
      <c r="L62" s="7">
        <v>748.2</v>
      </c>
    </row>
    <row r="63" spans="1:12" ht="60" x14ac:dyDescent="0.25">
      <c r="A63" s="7">
        <v>58</v>
      </c>
      <c r="B63" s="7">
        <v>2511</v>
      </c>
      <c r="C63" s="8" t="s">
        <v>177</v>
      </c>
      <c r="D63" s="8" t="s">
        <v>178</v>
      </c>
      <c r="E63" s="8" t="s">
        <v>32</v>
      </c>
      <c r="F63" s="8" t="str">
        <f>"ΑΙ250759"</f>
        <v>ΑΙ250759</v>
      </c>
      <c r="G63" s="8" t="s">
        <v>66</v>
      </c>
      <c r="H63" s="8" t="s">
        <v>16</v>
      </c>
      <c r="I63" s="7">
        <v>501</v>
      </c>
      <c r="J63" s="7" t="s">
        <v>17</v>
      </c>
      <c r="K63" s="7" t="str">
        <f t="shared" si="4"/>
        <v>0</v>
      </c>
      <c r="L63" s="7">
        <v>822</v>
      </c>
    </row>
    <row r="64" spans="1:12" ht="60" x14ac:dyDescent="0.25">
      <c r="A64" s="7">
        <v>59</v>
      </c>
      <c r="B64" s="7">
        <v>1795</v>
      </c>
      <c r="C64" s="8" t="s">
        <v>179</v>
      </c>
      <c r="D64" s="8" t="s">
        <v>180</v>
      </c>
      <c r="E64" s="8" t="s">
        <v>24</v>
      </c>
      <c r="F64" s="8" t="str">
        <f>"Α01624178"</f>
        <v>Α01624178</v>
      </c>
      <c r="G64" s="8" t="s">
        <v>84</v>
      </c>
      <c r="H64" s="8" t="s">
        <v>52</v>
      </c>
      <c r="I64" s="7">
        <v>543</v>
      </c>
      <c r="J64" s="7" t="s">
        <v>17</v>
      </c>
      <c r="K64" s="7" t="str">
        <f t="shared" si="4"/>
        <v>0</v>
      </c>
      <c r="L64" s="7">
        <v>1112.4000000000001</v>
      </c>
    </row>
    <row r="65" spans="1:12" ht="60" x14ac:dyDescent="0.25">
      <c r="A65" s="7">
        <v>60</v>
      </c>
      <c r="B65" s="7">
        <v>1845</v>
      </c>
      <c r="C65" s="8" t="s">
        <v>181</v>
      </c>
      <c r="D65" s="8" t="s">
        <v>13</v>
      </c>
      <c r="E65" s="8" t="s">
        <v>182</v>
      </c>
      <c r="F65" s="8" t="str">
        <f>"ΑΗ171339"</f>
        <v>ΑΗ171339</v>
      </c>
      <c r="G65" s="8" t="s">
        <v>15</v>
      </c>
      <c r="H65" s="8" t="s">
        <v>16</v>
      </c>
      <c r="I65" s="7">
        <v>545</v>
      </c>
      <c r="J65" s="7" t="s">
        <v>17</v>
      </c>
      <c r="K65" s="7" t="str">
        <f t="shared" si="4"/>
        <v>0</v>
      </c>
      <c r="L65" s="7">
        <v>1194.2</v>
      </c>
    </row>
    <row r="66" spans="1:12" ht="45" x14ac:dyDescent="0.25">
      <c r="A66" s="7">
        <v>61</v>
      </c>
      <c r="B66" s="7">
        <v>2610</v>
      </c>
      <c r="C66" s="8" t="s">
        <v>183</v>
      </c>
      <c r="D66" s="8" t="s">
        <v>63</v>
      </c>
      <c r="E66" s="8" t="s">
        <v>55</v>
      </c>
      <c r="F66" s="8" t="str">
        <f>"Α01563993"</f>
        <v>Α01563993</v>
      </c>
      <c r="G66" s="8" t="s">
        <v>184</v>
      </c>
      <c r="H66" s="8" t="s">
        <v>16</v>
      </c>
      <c r="I66" s="7">
        <v>573</v>
      </c>
      <c r="J66" s="7" t="s">
        <v>17</v>
      </c>
      <c r="K66" s="7" t="str">
        <f t="shared" si="4"/>
        <v>0</v>
      </c>
      <c r="L66" s="7">
        <v>1287.4000000000001</v>
      </c>
    </row>
    <row r="67" spans="1:12" ht="45" x14ac:dyDescent="0.25">
      <c r="A67" s="7">
        <v>62</v>
      </c>
      <c r="B67" s="7">
        <v>658</v>
      </c>
      <c r="C67" s="8" t="s">
        <v>185</v>
      </c>
      <c r="D67" s="8" t="s">
        <v>63</v>
      </c>
      <c r="E67" s="8" t="s">
        <v>48</v>
      </c>
      <c r="F67" s="8" t="str">
        <f>"ΑΗ341592"</f>
        <v>ΑΗ341592</v>
      </c>
      <c r="G67" s="8" t="s">
        <v>186</v>
      </c>
      <c r="H67" s="8" t="s">
        <v>16</v>
      </c>
      <c r="I67" s="7">
        <v>596</v>
      </c>
      <c r="J67" s="7" t="s">
        <v>17</v>
      </c>
      <c r="K67" s="7">
        <v>6</v>
      </c>
      <c r="L67" s="7">
        <v>848.8</v>
      </c>
    </row>
    <row r="68" spans="1:12" ht="45" x14ac:dyDescent="0.25">
      <c r="A68" s="7">
        <v>63</v>
      </c>
      <c r="B68" s="7">
        <v>340</v>
      </c>
      <c r="C68" s="8" t="s">
        <v>187</v>
      </c>
      <c r="D68" s="8" t="s">
        <v>188</v>
      </c>
      <c r="E68" s="8" t="s">
        <v>24</v>
      </c>
      <c r="F68" s="8" t="str">
        <f>"ΑΗ773292"</f>
        <v>ΑΗ773292</v>
      </c>
      <c r="G68" s="8" t="s">
        <v>189</v>
      </c>
      <c r="H68" s="8" t="s">
        <v>103</v>
      </c>
      <c r="I68" s="7">
        <v>577</v>
      </c>
      <c r="J68" s="7" t="s">
        <v>17</v>
      </c>
      <c r="K68" s="7" t="str">
        <f>"0"</f>
        <v>0</v>
      </c>
      <c r="L68" s="7">
        <v>1073.5999999999999</v>
      </c>
    </row>
    <row r="69" spans="1:12" ht="45" x14ac:dyDescent="0.25">
      <c r="A69" s="7">
        <v>64</v>
      </c>
      <c r="B69" s="7">
        <v>2840</v>
      </c>
      <c r="C69" s="8" t="s">
        <v>190</v>
      </c>
      <c r="D69" s="8" t="s">
        <v>191</v>
      </c>
      <c r="E69" s="8" t="s">
        <v>83</v>
      </c>
      <c r="F69" s="8" t="str">
        <f>"ΑΕ659836"</f>
        <v>ΑΕ659836</v>
      </c>
      <c r="G69" s="8" t="s">
        <v>192</v>
      </c>
      <c r="H69" s="8" t="s">
        <v>16</v>
      </c>
      <c r="I69" s="7">
        <v>511</v>
      </c>
      <c r="J69" s="7" t="s">
        <v>17</v>
      </c>
      <c r="K69" s="7" t="str">
        <f>"0"</f>
        <v>0</v>
      </c>
      <c r="L69" s="7">
        <v>596.79999999999995</v>
      </c>
    </row>
    <row r="70" spans="1:12" ht="45" x14ac:dyDescent="0.25">
      <c r="A70" s="7">
        <v>65</v>
      </c>
      <c r="B70" s="7">
        <v>175</v>
      </c>
      <c r="C70" s="8" t="s">
        <v>193</v>
      </c>
      <c r="D70" s="8" t="s">
        <v>13</v>
      </c>
      <c r="E70" s="8" t="s">
        <v>28</v>
      </c>
      <c r="F70" s="8" t="str">
        <f>"ΑΗ243116"</f>
        <v>ΑΗ243116</v>
      </c>
      <c r="G70" s="8" t="s">
        <v>194</v>
      </c>
      <c r="H70" s="8" t="s">
        <v>195</v>
      </c>
      <c r="I70" s="7">
        <v>504</v>
      </c>
      <c r="J70" s="7" t="s">
        <v>17</v>
      </c>
      <c r="K70" s="7" t="str">
        <f>"0"</f>
        <v>0</v>
      </c>
      <c r="L70" s="7">
        <v>490.8</v>
      </c>
    </row>
    <row r="71" spans="1:12" ht="60" x14ac:dyDescent="0.25">
      <c r="A71" s="7">
        <v>66</v>
      </c>
      <c r="B71" s="7">
        <v>761</v>
      </c>
      <c r="C71" s="8" t="s">
        <v>196</v>
      </c>
      <c r="D71" s="8" t="s">
        <v>72</v>
      </c>
      <c r="E71" s="8" t="s">
        <v>197</v>
      </c>
      <c r="F71" s="8" t="str">
        <f>"ΑΑ976553"</f>
        <v>ΑΑ976553</v>
      </c>
      <c r="G71" s="8" t="s">
        <v>77</v>
      </c>
      <c r="H71" s="8" t="s">
        <v>16</v>
      </c>
      <c r="I71" s="7">
        <v>520</v>
      </c>
      <c r="J71" s="7" t="s">
        <v>17</v>
      </c>
      <c r="K71" s="7" t="str">
        <f>"0"</f>
        <v>0</v>
      </c>
      <c r="L71" s="7">
        <v>616.4</v>
      </c>
    </row>
    <row r="72" spans="1:12" ht="45" x14ac:dyDescent="0.25">
      <c r="A72" s="7">
        <v>67</v>
      </c>
      <c r="B72" s="7">
        <v>1500</v>
      </c>
      <c r="C72" s="8" t="s">
        <v>200</v>
      </c>
      <c r="D72" s="8" t="s">
        <v>63</v>
      </c>
      <c r="E72" s="8" t="s">
        <v>24</v>
      </c>
      <c r="F72" s="8" t="str">
        <f>"ΑΑ794522"</f>
        <v>ΑΑ794522</v>
      </c>
      <c r="G72" s="8" t="s">
        <v>167</v>
      </c>
      <c r="H72" s="8" t="s">
        <v>16</v>
      </c>
      <c r="I72" s="7">
        <v>525</v>
      </c>
      <c r="J72" s="7" t="s">
        <v>17</v>
      </c>
      <c r="K72" s="7">
        <v>6</v>
      </c>
      <c r="L72" s="7">
        <v>717.4</v>
      </c>
    </row>
    <row r="73" spans="1:12" ht="45" x14ac:dyDescent="0.25">
      <c r="A73" s="7">
        <v>68</v>
      </c>
      <c r="B73" s="7">
        <v>2715</v>
      </c>
      <c r="C73" s="8" t="s">
        <v>201</v>
      </c>
      <c r="D73" s="8" t="s">
        <v>202</v>
      </c>
      <c r="E73" s="8" t="s">
        <v>32</v>
      </c>
      <c r="F73" s="8" t="str">
        <f>"ΑΙ245208"</f>
        <v>ΑΙ245208</v>
      </c>
      <c r="G73" s="8" t="s">
        <v>92</v>
      </c>
      <c r="H73" s="8" t="s">
        <v>16</v>
      </c>
      <c r="I73" s="7">
        <v>587</v>
      </c>
      <c r="J73" s="7" t="s">
        <v>17</v>
      </c>
      <c r="K73" s="7" t="str">
        <f>"0"</f>
        <v>0</v>
      </c>
      <c r="L73" s="7">
        <v>648</v>
      </c>
    </row>
    <row r="74" spans="1:12" ht="45" x14ac:dyDescent="0.25">
      <c r="A74" s="7">
        <v>69</v>
      </c>
      <c r="B74" s="7">
        <v>1769</v>
      </c>
      <c r="C74" s="8" t="s">
        <v>203</v>
      </c>
      <c r="D74" s="8" t="s">
        <v>32</v>
      </c>
      <c r="E74" s="8" t="s">
        <v>43</v>
      </c>
      <c r="F74" s="8" t="str">
        <f>"Α00316938"</f>
        <v>Α00316938</v>
      </c>
      <c r="G74" s="8" t="s">
        <v>204</v>
      </c>
      <c r="H74" s="8" t="s">
        <v>37</v>
      </c>
      <c r="I74" s="7">
        <v>571</v>
      </c>
      <c r="J74" s="7" t="s">
        <v>17</v>
      </c>
      <c r="K74" s="7" t="str">
        <f>"0"</f>
        <v>0</v>
      </c>
      <c r="L74" s="7">
        <v>1344</v>
      </c>
    </row>
    <row r="75" spans="1:12" ht="45" x14ac:dyDescent="0.25">
      <c r="A75" s="7">
        <v>70</v>
      </c>
      <c r="B75" s="7">
        <v>596</v>
      </c>
      <c r="C75" s="8" t="s">
        <v>205</v>
      </c>
      <c r="D75" s="8" t="s">
        <v>143</v>
      </c>
      <c r="E75" s="8" t="s">
        <v>108</v>
      </c>
      <c r="F75" s="8" t="str">
        <f>"ΑΕ966593"</f>
        <v>ΑΕ966593</v>
      </c>
      <c r="G75" s="8" t="s">
        <v>176</v>
      </c>
      <c r="H75" s="8" t="s">
        <v>16</v>
      </c>
      <c r="I75" s="7">
        <v>574</v>
      </c>
      <c r="J75" s="7" t="s">
        <v>17</v>
      </c>
      <c r="K75" s="7" t="str">
        <f>"0"</f>
        <v>0</v>
      </c>
      <c r="L75" s="7">
        <v>673.8</v>
      </c>
    </row>
    <row r="76" spans="1:12" ht="60" x14ac:dyDescent="0.25">
      <c r="A76" s="7">
        <v>71</v>
      </c>
      <c r="B76" s="7">
        <v>1036</v>
      </c>
      <c r="C76" s="8" t="s">
        <v>206</v>
      </c>
      <c r="D76" s="8" t="s">
        <v>55</v>
      </c>
      <c r="E76" s="8" t="s">
        <v>48</v>
      </c>
      <c r="F76" s="8" t="str">
        <f>"Α01860725"</f>
        <v>Α01860725</v>
      </c>
      <c r="G76" s="8" t="s">
        <v>84</v>
      </c>
      <c r="H76" s="8" t="s">
        <v>52</v>
      </c>
      <c r="I76" s="7">
        <v>543</v>
      </c>
      <c r="J76" s="7" t="s">
        <v>17</v>
      </c>
      <c r="K76" s="7" t="str">
        <f>"0"</f>
        <v>0</v>
      </c>
      <c r="L76" s="7">
        <v>424</v>
      </c>
    </row>
    <row r="77" spans="1:12" ht="45" x14ac:dyDescent="0.25">
      <c r="A77" s="7">
        <v>72</v>
      </c>
      <c r="B77" s="7">
        <v>2916</v>
      </c>
      <c r="C77" s="8" t="s">
        <v>207</v>
      </c>
      <c r="D77" s="8" t="s">
        <v>13</v>
      </c>
      <c r="E77" s="8" t="s">
        <v>28</v>
      </c>
      <c r="F77" s="8" t="str">
        <f>"ΑΕ822058"</f>
        <v>ΑΕ822058</v>
      </c>
      <c r="G77" s="8" t="s">
        <v>208</v>
      </c>
      <c r="H77" s="8" t="s">
        <v>16</v>
      </c>
      <c r="I77" s="7">
        <v>524</v>
      </c>
      <c r="J77" s="7" t="s">
        <v>17</v>
      </c>
      <c r="K77" s="7">
        <v>6</v>
      </c>
      <c r="L77" s="7">
        <v>1152.8</v>
      </c>
    </row>
    <row r="78" spans="1:12" ht="45" x14ac:dyDescent="0.25">
      <c r="A78" s="7">
        <v>73</v>
      </c>
      <c r="B78" s="7">
        <v>2596</v>
      </c>
      <c r="C78" s="8" t="s">
        <v>209</v>
      </c>
      <c r="D78" s="8" t="s">
        <v>210</v>
      </c>
      <c r="E78" s="8" t="s">
        <v>72</v>
      </c>
      <c r="F78" s="8" t="str">
        <f>"ΑΝ917271"</f>
        <v>ΑΝ917271</v>
      </c>
      <c r="G78" s="8" t="s">
        <v>211</v>
      </c>
      <c r="H78" s="8" t="s">
        <v>16</v>
      </c>
      <c r="I78" s="7">
        <v>603</v>
      </c>
      <c r="J78" s="7" t="s">
        <v>17</v>
      </c>
      <c r="K78" s="7" t="str">
        <f t="shared" ref="K78:K86" si="5">"0"</f>
        <v>0</v>
      </c>
      <c r="L78" s="7">
        <v>811.2</v>
      </c>
    </row>
    <row r="79" spans="1:12" ht="45" x14ac:dyDescent="0.25">
      <c r="A79" s="7">
        <v>74</v>
      </c>
      <c r="B79" s="7">
        <v>1232</v>
      </c>
      <c r="C79" s="8" t="s">
        <v>212</v>
      </c>
      <c r="D79" s="8" t="s">
        <v>213</v>
      </c>
      <c r="E79" s="8" t="s">
        <v>19</v>
      </c>
      <c r="F79" s="8" t="str">
        <f>"ΑΡ331558"</f>
        <v>ΑΡ331558</v>
      </c>
      <c r="G79" s="8" t="s">
        <v>61</v>
      </c>
      <c r="H79" s="8" t="s">
        <v>16</v>
      </c>
      <c r="I79" s="7">
        <v>550</v>
      </c>
      <c r="J79" s="7" t="s">
        <v>17</v>
      </c>
      <c r="K79" s="7" t="str">
        <f t="shared" si="5"/>
        <v>0</v>
      </c>
      <c r="L79" s="7">
        <v>1027.5999999999999</v>
      </c>
    </row>
    <row r="80" spans="1:12" ht="45" x14ac:dyDescent="0.25">
      <c r="A80" s="7">
        <v>75</v>
      </c>
      <c r="B80" s="7">
        <v>197</v>
      </c>
      <c r="C80" s="8" t="s">
        <v>214</v>
      </c>
      <c r="D80" s="8" t="s">
        <v>72</v>
      </c>
      <c r="E80" s="8" t="s">
        <v>43</v>
      </c>
      <c r="F80" s="8" t="str">
        <f>"ΑΙ792562"</f>
        <v>ΑΙ792562</v>
      </c>
      <c r="G80" s="8" t="s">
        <v>215</v>
      </c>
      <c r="H80" s="8" t="s">
        <v>16</v>
      </c>
      <c r="I80" s="7">
        <v>579</v>
      </c>
      <c r="J80" s="7" t="s">
        <v>17</v>
      </c>
      <c r="K80" s="7" t="str">
        <f t="shared" si="5"/>
        <v>0</v>
      </c>
      <c r="L80" s="7">
        <v>734.2</v>
      </c>
    </row>
    <row r="81" spans="1:12" ht="60" x14ac:dyDescent="0.25">
      <c r="A81" s="7">
        <v>76</v>
      </c>
      <c r="B81" s="7">
        <v>204</v>
      </c>
      <c r="C81" s="8" t="s">
        <v>216</v>
      </c>
      <c r="D81" s="8" t="s">
        <v>217</v>
      </c>
      <c r="E81" s="8" t="s">
        <v>218</v>
      </c>
      <c r="F81" s="8" t="str">
        <f>"Α01003053"</f>
        <v>Α01003053</v>
      </c>
      <c r="G81" s="8" t="s">
        <v>219</v>
      </c>
      <c r="H81" s="8" t="s">
        <v>52</v>
      </c>
      <c r="I81" s="7">
        <v>565</v>
      </c>
      <c r="J81" s="7" t="s">
        <v>17</v>
      </c>
      <c r="K81" s="7" t="str">
        <f t="shared" si="5"/>
        <v>0</v>
      </c>
      <c r="L81" s="7">
        <v>865.2</v>
      </c>
    </row>
    <row r="82" spans="1:12" ht="45" x14ac:dyDescent="0.25">
      <c r="A82" s="7">
        <v>77</v>
      </c>
      <c r="B82" s="7">
        <v>554</v>
      </c>
      <c r="C82" s="8" t="s">
        <v>220</v>
      </c>
      <c r="D82" s="8" t="s">
        <v>71</v>
      </c>
      <c r="E82" s="8" t="s">
        <v>221</v>
      </c>
      <c r="F82" s="8" t="str">
        <f>"ΑΙ822651"</f>
        <v>ΑΙ822651</v>
      </c>
      <c r="G82" s="8" t="s">
        <v>53</v>
      </c>
      <c r="H82" s="8" t="s">
        <v>37</v>
      </c>
      <c r="I82" s="7">
        <v>548</v>
      </c>
      <c r="J82" s="7" t="s">
        <v>17</v>
      </c>
      <c r="K82" s="7" t="str">
        <f t="shared" si="5"/>
        <v>0</v>
      </c>
      <c r="L82" s="7">
        <v>512.4</v>
      </c>
    </row>
    <row r="83" spans="1:12" ht="45" x14ac:dyDescent="0.25">
      <c r="A83" s="7">
        <v>78</v>
      </c>
      <c r="B83" s="7">
        <v>2739</v>
      </c>
      <c r="C83" s="8" t="s">
        <v>222</v>
      </c>
      <c r="D83" s="8" t="s">
        <v>23</v>
      </c>
      <c r="E83" s="8" t="s">
        <v>32</v>
      </c>
      <c r="F83" s="8" t="str">
        <f>"709583010"</f>
        <v>709583010</v>
      </c>
      <c r="G83" s="8" t="s">
        <v>223</v>
      </c>
      <c r="H83" s="8" t="s">
        <v>16</v>
      </c>
      <c r="I83" s="7">
        <v>513</v>
      </c>
      <c r="J83" s="7" t="s">
        <v>17</v>
      </c>
      <c r="K83" s="7" t="str">
        <f t="shared" si="5"/>
        <v>0</v>
      </c>
      <c r="L83" s="7">
        <v>908.4</v>
      </c>
    </row>
    <row r="84" spans="1:12" ht="45" x14ac:dyDescent="0.25">
      <c r="A84" s="7">
        <v>79</v>
      </c>
      <c r="B84" s="7">
        <v>1271</v>
      </c>
      <c r="C84" s="8" t="s">
        <v>224</v>
      </c>
      <c r="D84" s="8" t="s">
        <v>19</v>
      </c>
      <c r="E84" s="8" t="s">
        <v>225</v>
      </c>
      <c r="F84" s="8" t="str">
        <f>"ΑΒ967200"</f>
        <v>ΑΒ967200</v>
      </c>
      <c r="G84" s="8" t="s">
        <v>61</v>
      </c>
      <c r="H84" s="8" t="s">
        <v>16</v>
      </c>
      <c r="I84" s="7">
        <v>550</v>
      </c>
      <c r="J84" s="7" t="s">
        <v>17</v>
      </c>
      <c r="K84" s="7" t="str">
        <f t="shared" si="5"/>
        <v>0</v>
      </c>
      <c r="L84" s="7">
        <v>988.6</v>
      </c>
    </row>
    <row r="85" spans="1:12" ht="45" x14ac:dyDescent="0.25">
      <c r="A85" s="7">
        <v>80</v>
      </c>
      <c r="B85" s="7">
        <v>915</v>
      </c>
      <c r="C85" s="8" t="s">
        <v>226</v>
      </c>
      <c r="D85" s="8" t="s">
        <v>28</v>
      </c>
      <c r="E85" s="8" t="s">
        <v>32</v>
      </c>
      <c r="F85" s="8" t="str">
        <f>"ΑΖ220723"</f>
        <v>ΑΖ220723</v>
      </c>
      <c r="G85" s="8" t="s">
        <v>215</v>
      </c>
      <c r="H85" s="8" t="s">
        <v>16</v>
      </c>
      <c r="I85" s="7">
        <v>579</v>
      </c>
      <c r="J85" s="7" t="s">
        <v>17</v>
      </c>
      <c r="K85" s="7" t="str">
        <f t="shared" si="5"/>
        <v>0</v>
      </c>
      <c r="L85" s="7">
        <v>424.6</v>
      </c>
    </row>
    <row r="86" spans="1:12" ht="45" x14ac:dyDescent="0.25">
      <c r="A86" s="7">
        <v>81</v>
      </c>
      <c r="B86" s="7">
        <v>1946</v>
      </c>
      <c r="C86" s="8" t="s">
        <v>227</v>
      </c>
      <c r="D86" s="8" t="s">
        <v>228</v>
      </c>
      <c r="E86" s="8" t="s">
        <v>199</v>
      </c>
      <c r="F86" s="8" t="str">
        <f>"ΑΑ465040"</f>
        <v>ΑΑ465040</v>
      </c>
      <c r="G86" s="8" t="s">
        <v>49</v>
      </c>
      <c r="H86" s="8" t="s">
        <v>16</v>
      </c>
      <c r="I86" s="7">
        <v>591</v>
      </c>
      <c r="J86" s="7" t="s">
        <v>17</v>
      </c>
      <c r="K86" s="7" t="str">
        <f t="shared" si="5"/>
        <v>0</v>
      </c>
      <c r="L86" s="7">
        <v>490</v>
      </c>
    </row>
    <row r="87" spans="1:12" ht="45" x14ac:dyDescent="0.25">
      <c r="A87" s="7">
        <v>82</v>
      </c>
      <c r="B87" s="7">
        <v>512</v>
      </c>
      <c r="C87" s="8" t="s">
        <v>229</v>
      </c>
      <c r="D87" s="8" t="s">
        <v>23</v>
      </c>
      <c r="E87" s="8" t="s">
        <v>230</v>
      </c>
      <c r="F87" s="8" t="str">
        <f>"ΑΕ783740"</f>
        <v>ΑΕ783740</v>
      </c>
      <c r="G87" s="8" t="s">
        <v>231</v>
      </c>
      <c r="H87" s="8" t="s">
        <v>16</v>
      </c>
      <c r="I87" s="7">
        <v>575</v>
      </c>
      <c r="J87" s="7" t="s">
        <v>17</v>
      </c>
      <c r="K87" s="7">
        <v>7</v>
      </c>
      <c r="L87" s="7">
        <v>702</v>
      </c>
    </row>
    <row r="88" spans="1:12" ht="45" x14ac:dyDescent="0.25">
      <c r="A88" s="7">
        <v>83</v>
      </c>
      <c r="B88" s="7">
        <v>2503</v>
      </c>
      <c r="C88" s="8" t="s">
        <v>232</v>
      </c>
      <c r="D88" s="8" t="s">
        <v>63</v>
      </c>
      <c r="E88" s="8" t="s">
        <v>221</v>
      </c>
      <c r="F88" s="8" t="str">
        <f>"ΑΖ499456"</f>
        <v>ΑΖ499456</v>
      </c>
      <c r="G88" s="8" t="s">
        <v>233</v>
      </c>
      <c r="H88" s="8" t="s">
        <v>16</v>
      </c>
      <c r="I88" s="7">
        <v>536</v>
      </c>
      <c r="J88" s="7" t="s">
        <v>17</v>
      </c>
      <c r="K88" s="7">
        <v>6</v>
      </c>
      <c r="L88" s="7">
        <v>1306</v>
      </c>
    </row>
    <row r="89" spans="1:12" ht="60" x14ac:dyDescent="0.25">
      <c r="A89" s="7">
        <v>84</v>
      </c>
      <c r="B89" s="7">
        <v>2570</v>
      </c>
      <c r="C89" s="8" t="s">
        <v>234</v>
      </c>
      <c r="D89" s="8" t="s">
        <v>43</v>
      </c>
      <c r="E89" s="8" t="s">
        <v>182</v>
      </c>
      <c r="F89" s="8" t="str">
        <f>"ΑΖ393832"</f>
        <v>ΑΖ393832</v>
      </c>
      <c r="G89" s="8" t="s">
        <v>15</v>
      </c>
      <c r="H89" s="8" t="s">
        <v>16</v>
      </c>
      <c r="I89" s="7">
        <v>545</v>
      </c>
      <c r="J89" s="7" t="s">
        <v>17</v>
      </c>
      <c r="K89" s="7" t="str">
        <f>"0"</f>
        <v>0</v>
      </c>
      <c r="L89" s="7">
        <v>857.8</v>
      </c>
    </row>
    <row r="90" spans="1:12" ht="45" x14ac:dyDescent="0.25">
      <c r="A90" s="7">
        <v>85</v>
      </c>
      <c r="B90" s="7">
        <v>137</v>
      </c>
      <c r="C90" s="8" t="s">
        <v>235</v>
      </c>
      <c r="D90" s="8" t="s">
        <v>188</v>
      </c>
      <c r="E90" s="8" t="s">
        <v>105</v>
      </c>
      <c r="F90" s="8" t="str">
        <f>"Α00113819"</f>
        <v>Α00113819</v>
      </c>
      <c r="G90" s="8" t="s">
        <v>236</v>
      </c>
      <c r="H90" s="8" t="s">
        <v>16</v>
      </c>
      <c r="I90" s="7">
        <v>594</v>
      </c>
      <c r="J90" s="7" t="s">
        <v>17</v>
      </c>
      <c r="K90" s="7">
        <v>6</v>
      </c>
      <c r="L90" s="7">
        <v>395.2</v>
      </c>
    </row>
    <row r="91" spans="1:12" ht="45" x14ac:dyDescent="0.25">
      <c r="A91" s="7">
        <v>86</v>
      </c>
      <c r="B91" s="7">
        <v>829</v>
      </c>
      <c r="C91" s="8" t="s">
        <v>237</v>
      </c>
      <c r="D91" s="8" t="s">
        <v>32</v>
      </c>
      <c r="E91" s="8" t="s">
        <v>55</v>
      </c>
      <c r="F91" s="8" t="str">
        <f>"ΑΙ195394"</f>
        <v>ΑΙ195394</v>
      </c>
      <c r="G91" s="8" t="s">
        <v>81</v>
      </c>
      <c r="H91" s="8" t="s">
        <v>16</v>
      </c>
      <c r="I91" s="7">
        <v>553</v>
      </c>
      <c r="J91" s="7" t="s">
        <v>17</v>
      </c>
      <c r="K91" s="7" t="str">
        <f>"0"</f>
        <v>0</v>
      </c>
      <c r="L91" s="7">
        <v>913.8</v>
      </c>
    </row>
    <row r="92" spans="1:12" ht="45" x14ac:dyDescent="0.25">
      <c r="A92" s="7">
        <v>87</v>
      </c>
      <c r="B92" s="7">
        <v>2076</v>
      </c>
      <c r="C92" s="8" t="s">
        <v>238</v>
      </c>
      <c r="D92" s="8" t="s">
        <v>239</v>
      </c>
      <c r="E92" s="8" t="s">
        <v>105</v>
      </c>
      <c r="F92" s="8" t="str">
        <f>"Α00349760"</f>
        <v>Α00349760</v>
      </c>
      <c r="G92" s="8" t="s">
        <v>89</v>
      </c>
      <c r="H92" s="8" t="s">
        <v>16</v>
      </c>
      <c r="I92" s="7">
        <v>564</v>
      </c>
      <c r="J92" s="7" t="s">
        <v>17</v>
      </c>
      <c r="K92" s="7" t="str">
        <f>"0"</f>
        <v>0</v>
      </c>
      <c r="L92" s="7">
        <v>453.6</v>
      </c>
    </row>
    <row r="93" spans="1:12" ht="45" x14ac:dyDescent="0.25">
      <c r="A93" s="7">
        <v>88</v>
      </c>
      <c r="B93" s="7">
        <v>2631</v>
      </c>
      <c r="C93" s="8" t="s">
        <v>240</v>
      </c>
      <c r="D93" s="8" t="s">
        <v>105</v>
      </c>
      <c r="E93" s="8" t="s">
        <v>43</v>
      </c>
      <c r="F93" s="8" t="str">
        <f>"711293011"</f>
        <v>711293011</v>
      </c>
      <c r="G93" s="8" t="s">
        <v>241</v>
      </c>
      <c r="H93" s="8" t="s">
        <v>16</v>
      </c>
      <c r="I93" s="7">
        <v>551</v>
      </c>
      <c r="J93" s="7" t="s">
        <v>17</v>
      </c>
      <c r="K93" s="7" t="str">
        <f>"0"</f>
        <v>0</v>
      </c>
      <c r="L93" s="7">
        <v>783.4</v>
      </c>
    </row>
    <row r="94" spans="1:12" ht="45" x14ac:dyDescent="0.25">
      <c r="A94" s="7">
        <v>89</v>
      </c>
      <c r="B94" s="7">
        <v>2157</v>
      </c>
      <c r="C94" s="8" t="s">
        <v>242</v>
      </c>
      <c r="D94" s="8" t="s">
        <v>147</v>
      </c>
      <c r="E94" s="8" t="s">
        <v>91</v>
      </c>
      <c r="F94" s="8" t="str">
        <f>"Α01113518"</f>
        <v>Α01113518</v>
      </c>
      <c r="G94" s="8" t="s">
        <v>61</v>
      </c>
      <c r="H94" s="8" t="s">
        <v>16</v>
      </c>
      <c r="I94" s="7">
        <v>550</v>
      </c>
      <c r="J94" s="7" t="s">
        <v>17</v>
      </c>
      <c r="K94" s="7" t="str">
        <f>"0"</f>
        <v>0</v>
      </c>
      <c r="L94" s="7">
        <v>636.6</v>
      </c>
    </row>
    <row r="95" spans="1:12" ht="45" x14ac:dyDescent="0.25">
      <c r="A95" s="7">
        <v>90</v>
      </c>
      <c r="B95" s="7">
        <v>1499</v>
      </c>
      <c r="C95" s="8" t="s">
        <v>243</v>
      </c>
      <c r="D95" s="8" t="s">
        <v>245</v>
      </c>
      <c r="E95" s="8" t="s">
        <v>24</v>
      </c>
      <c r="F95" s="8" t="str">
        <f>"ΑΡ342200"</f>
        <v>ΑΡ342200</v>
      </c>
      <c r="G95" s="8" t="s">
        <v>246</v>
      </c>
      <c r="H95" s="8" t="s">
        <v>16</v>
      </c>
      <c r="I95" s="7">
        <v>557</v>
      </c>
      <c r="J95" s="7" t="s">
        <v>17</v>
      </c>
      <c r="K95" s="7">
        <v>6</v>
      </c>
      <c r="L95" s="7">
        <v>897.4</v>
      </c>
    </row>
    <row r="96" spans="1:12" ht="45" x14ac:dyDescent="0.25">
      <c r="A96" s="7">
        <v>91</v>
      </c>
      <c r="B96" s="7">
        <v>550</v>
      </c>
      <c r="C96" s="8" t="s">
        <v>247</v>
      </c>
      <c r="D96" s="8" t="s">
        <v>43</v>
      </c>
      <c r="E96" s="8" t="s">
        <v>28</v>
      </c>
      <c r="F96" s="8" t="str">
        <f>"Α02088127"</f>
        <v>Α02088127</v>
      </c>
      <c r="G96" s="8" t="s">
        <v>92</v>
      </c>
      <c r="H96" s="8" t="s">
        <v>16</v>
      </c>
      <c r="I96" s="7">
        <v>587</v>
      </c>
      <c r="J96" s="7" t="s">
        <v>17</v>
      </c>
      <c r="K96" s="7" t="str">
        <f t="shared" ref="K96:K102" si="6">"0"</f>
        <v>0</v>
      </c>
      <c r="L96" s="7">
        <v>401.2</v>
      </c>
    </row>
    <row r="97" spans="1:12" ht="45" x14ac:dyDescent="0.25">
      <c r="A97" s="7">
        <v>92</v>
      </c>
      <c r="B97" s="7">
        <v>1268</v>
      </c>
      <c r="C97" s="8" t="s">
        <v>248</v>
      </c>
      <c r="D97" s="8" t="s">
        <v>249</v>
      </c>
      <c r="E97" s="8" t="s">
        <v>32</v>
      </c>
      <c r="F97" s="8" t="str">
        <f>"ΑΑ969535"</f>
        <v>ΑΑ969535</v>
      </c>
      <c r="G97" s="8" t="s">
        <v>250</v>
      </c>
      <c r="H97" s="8" t="s">
        <v>16</v>
      </c>
      <c r="I97" s="7">
        <v>549</v>
      </c>
      <c r="J97" s="7" t="s">
        <v>17</v>
      </c>
      <c r="K97" s="7" t="str">
        <f t="shared" si="6"/>
        <v>0</v>
      </c>
      <c r="L97" s="7">
        <v>746.8</v>
      </c>
    </row>
    <row r="98" spans="1:12" ht="45" x14ac:dyDescent="0.25">
      <c r="A98" s="7">
        <v>93</v>
      </c>
      <c r="B98" s="7">
        <v>398</v>
      </c>
      <c r="C98" s="8" t="s">
        <v>251</v>
      </c>
      <c r="D98" s="8" t="s">
        <v>43</v>
      </c>
      <c r="E98" s="8" t="s">
        <v>32</v>
      </c>
      <c r="F98" s="8" t="str">
        <f>"ΑΒ113598"</f>
        <v>ΑΒ113598</v>
      </c>
      <c r="G98" s="8" t="s">
        <v>252</v>
      </c>
      <c r="H98" s="8" t="s">
        <v>16</v>
      </c>
      <c r="I98" s="7">
        <v>510</v>
      </c>
      <c r="J98" s="7" t="s">
        <v>17</v>
      </c>
      <c r="K98" s="7" t="str">
        <f t="shared" si="6"/>
        <v>0</v>
      </c>
      <c r="L98" s="7">
        <v>598.6</v>
      </c>
    </row>
    <row r="99" spans="1:12" ht="45" x14ac:dyDescent="0.25">
      <c r="A99" s="7">
        <v>94</v>
      </c>
      <c r="B99" s="7">
        <v>2438</v>
      </c>
      <c r="C99" s="8" t="s">
        <v>253</v>
      </c>
      <c r="D99" s="8" t="s">
        <v>108</v>
      </c>
      <c r="E99" s="8" t="s">
        <v>19</v>
      </c>
      <c r="F99" s="8" t="str">
        <f>"ΑΚ355278"</f>
        <v>ΑΚ355278</v>
      </c>
      <c r="G99" s="8" t="s">
        <v>254</v>
      </c>
      <c r="H99" s="8" t="s">
        <v>16</v>
      </c>
      <c r="I99" s="7">
        <v>567</v>
      </c>
      <c r="J99" s="7" t="s">
        <v>17</v>
      </c>
      <c r="K99" s="7" t="str">
        <f t="shared" si="6"/>
        <v>0</v>
      </c>
      <c r="L99" s="7">
        <v>454</v>
      </c>
    </row>
    <row r="100" spans="1:12" ht="45" x14ac:dyDescent="0.25">
      <c r="A100" s="7">
        <v>95</v>
      </c>
      <c r="B100" s="7">
        <v>302</v>
      </c>
      <c r="C100" s="8" t="s">
        <v>255</v>
      </c>
      <c r="D100" s="8" t="s">
        <v>32</v>
      </c>
      <c r="E100" s="8" t="s">
        <v>105</v>
      </c>
      <c r="F100" s="8" t="str">
        <f>"710946015"</f>
        <v>710946015</v>
      </c>
      <c r="G100" s="8" t="s">
        <v>116</v>
      </c>
      <c r="H100" s="8" t="s">
        <v>37</v>
      </c>
      <c r="I100" s="7">
        <v>600</v>
      </c>
      <c r="J100" s="7" t="s">
        <v>17</v>
      </c>
      <c r="K100" s="7" t="str">
        <f t="shared" si="6"/>
        <v>0</v>
      </c>
      <c r="L100" s="7">
        <v>665.8</v>
      </c>
    </row>
    <row r="101" spans="1:12" ht="45" x14ac:dyDescent="0.25">
      <c r="A101" s="7">
        <v>96</v>
      </c>
      <c r="B101" s="7">
        <v>389</v>
      </c>
      <c r="C101" s="8" t="s">
        <v>256</v>
      </c>
      <c r="D101" s="8" t="s">
        <v>188</v>
      </c>
      <c r="E101" s="8" t="s">
        <v>32</v>
      </c>
      <c r="F101" s="8" t="str">
        <f>"Α00563016"</f>
        <v>Α00563016</v>
      </c>
      <c r="G101" s="8" t="s">
        <v>125</v>
      </c>
      <c r="H101" s="8" t="s">
        <v>16</v>
      </c>
      <c r="I101" s="7">
        <v>519</v>
      </c>
      <c r="J101" s="7" t="s">
        <v>17</v>
      </c>
      <c r="K101" s="7" t="str">
        <f t="shared" si="6"/>
        <v>0</v>
      </c>
      <c r="L101" s="7">
        <v>755.6</v>
      </c>
    </row>
    <row r="102" spans="1:12" ht="45" x14ac:dyDescent="0.25">
      <c r="A102" s="7">
        <v>97</v>
      </c>
      <c r="B102" s="7">
        <v>2395</v>
      </c>
      <c r="C102" s="8" t="s">
        <v>256</v>
      </c>
      <c r="D102" s="8" t="s">
        <v>225</v>
      </c>
      <c r="E102" s="8" t="s">
        <v>108</v>
      </c>
      <c r="F102" s="8" t="str">
        <f>"ΑΕ564183"</f>
        <v>ΑΕ564183</v>
      </c>
      <c r="G102" s="8" t="s">
        <v>89</v>
      </c>
      <c r="H102" s="8" t="s">
        <v>16</v>
      </c>
      <c r="I102" s="7">
        <v>564</v>
      </c>
      <c r="J102" s="7" t="s">
        <v>17</v>
      </c>
      <c r="K102" s="7" t="str">
        <f t="shared" si="6"/>
        <v>0</v>
      </c>
      <c r="L102" s="7">
        <v>855.4</v>
      </c>
    </row>
    <row r="103" spans="1:12" ht="45" x14ac:dyDescent="0.25">
      <c r="A103" s="7">
        <v>98</v>
      </c>
      <c r="B103" s="7">
        <v>414</v>
      </c>
      <c r="C103" s="8" t="s">
        <v>258</v>
      </c>
      <c r="D103" s="8" t="s">
        <v>72</v>
      </c>
      <c r="E103" s="8" t="s">
        <v>259</v>
      </c>
      <c r="F103" s="8" t="str">
        <f>"ΑΟ095946"</f>
        <v>ΑΟ095946</v>
      </c>
      <c r="G103" s="8" t="s">
        <v>260</v>
      </c>
      <c r="H103" s="8" t="s">
        <v>103</v>
      </c>
      <c r="I103" s="7">
        <v>568</v>
      </c>
      <c r="J103" s="7" t="s">
        <v>17</v>
      </c>
      <c r="K103" s="7">
        <v>7</v>
      </c>
      <c r="L103" s="7">
        <v>715.2</v>
      </c>
    </row>
    <row r="104" spans="1:12" ht="45" x14ac:dyDescent="0.25">
      <c r="A104" s="7">
        <v>99</v>
      </c>
      <c r="B104" s="7">
        <v>746</v>
      </c>
      <c r="C104" s="8" t="s">
        <v>261</v>
      </c>
      <c r="D104" s="8" t="s">
        <v>105</v>
      </c>
      <c r="E104" s="8" t="s">
        <v>32</v>
      </c>
      <c r="F104" s="8" t="str">
        <f>"Α01375869"</f>
        <v>Α01375869</v>
      </c>
      <c r="G104" s="8" t="s">
        <v>44</v>
      </c>
      <c r="H104" s="8" t="s">
        <v>16</v>
      </c>
      <c r="I104" s="7">
        <v>527</v>
      </c>
      <c r="J104" s="7" t="s">
        <v>17</v>
      </c>
      <c r="K104" s="7" t="str">
        <f t="shared" ref="K104:K127" si="7">"0"</f>
        <v>0</v>
      </c>
      <c r="L104" s="7">
        <v>572.79999999999995</v>
      </c>
    </row>
    <row r="105" spans="1:12" ht="45" x14ac:dyDescent="0.25">
      <c r="A105" s="7">
        <v>100</v>
      </c>
      <c r="B105" s="7">
        <v>287</v>
      </c>
      <c r="C105" s="8" t="s">
        <v>262</v>
      </c>
      <c r="D105" s="8" t="s">
        <v>263</v>
      </c>
      <c r="E105" s="8" t="s">
        <v>24</v>
      </c>
      <c r="F105" s="8" t="str">
        <f>"ΑΒ840208"</f>
        <v>ΑΒ840208</v>
      </c>
      <c r="G105" s="8" t="s">
        <v>264</v>
      </c>
      <c r="H105" s="8" t="s">
        <v>16</v>
      </c>
      <c r="I105" s="7">
        <v>588</v>
      </c>
      <c r="J105" s="7" t="s">
        <v>17</v>
      </c>
      <c r="K105" s="7" t="str">
        <f t="shared" si="7"/>
        <v>0</v>
      </c>
      <c r="L105" s="7">
        <v>595.20000000000005</v>
      </c>
    </row>
    <row r="106" spans="1:12" ht="45" x14ac:dyDescent="0.25">
      <c r="A106" s="7">
        <v>101</v>
      </c>
      <c r="B106" s="7">
        <v>2343</v>
      </c>
      <c r="C106" s="8" t="s">
        <v>265</v>
      </c>
      <c r="D106" s="8" t="s">
        <v>266</v>
      </c>
      <c r="E106" s="8" t="s">
        <v>40</v>
      </c>
      <c r="F106" s="8" t="str">
        <f>"ΑΖ479037"</f>
        <v>ΑΖ479037</v>
      </c>
      <c r="G106" s="8" t="s">
        <v>89</v>
      </c>
      <c r="H106" s="8" t="s">
        <v>16</v>
      </c>
      <c r="I106" s="7">
        <v>564</v>
      </c>
      <c r="J106" s="7" t="s">
        <v>17</v>
      </c>
      <c r="K106" s="7" t="str">
        <f t="shared" si="7"/>
        <v>0</v>
      </c>
      <c r="L106" s="7">
        <v>478.8</v>
      </c>
    </row>
    <row r="107" spans="1:12" ht="45" x14ac:dyDescent="0.25">
      <c r="A107" s="7">
        <v>102</v>
      </c>
      <c r="B107" s="7">
        <v>1377</v>
      </c>
      <c r="C107" s="8" t="s">
        <v>267</v>
      </c>
      <c r="D107" s="8" t="s">
        <v>24</v>
      </c>
      <c r="E107" s="8" t="s">
        <v>107</v>
      </c>
      <c r="F107" s="8" t="str">
        <f>"ΑΟ1577919"</f>
        <v>ΑΟ1577919</v>
      </c>
      <c r="G107" s="8" t="s">
        <v>92</v>
      </c>
      <c r="H107" s="8" t="s">
        <v>16</v>
      </c>
      <c r="I107" s="7">
        <v>587</v>
      </c>
      <c r="J107" s="7" t="s">
        <v>17</v>
      </c>
      <c r="K107" s="7" t="str">
        <f t="shared" si="7"/>
        <v>0</v>
      </c>
      <c r="L107" s="7">
        <v>682.8</v>
      </c>
    </row>
    <row r="108" spans="1:12" ht="45" x14ac:dyDescent="0.25">
      <c r="A108" s="7">
        <v>103</v>
      </c>
      <c r="B108" s="7">
        <v>1051</v>
      </c>
      <c r="C108" s="8" t="s">
        <v>268</v>
      </c>
      <c r="D108" s="8" t="s">
        <v>269</v>
      </c>
      <c r="E108" s="8" t="s">
        <v>55</v>
      </c>
      <c r="F108" s="8" t="str">
        <f>"Α01332675"</f>
        <v>Α01332675</v>
      </c>
      <c r="G108" s="8" t="s">
        <v>270</v>
      </c>
      <c r="H108" s="8" t="s">
        <v>103</v>
      </c>
      <c r="I108" s="7">
        <v>512</v>
      </c>
      <c r="J108" s="7" t="s">
        <v>17</v>
      </c>
      <c r="K108" s="7" t="str">
        <f t="shared" si="7"/>
        <v>0</v>
      </c>
      <c r="L108" s="7">
        <v>1013</v>
      </c>
    </row>
    <row r="109" spans="1:12" ht="45" x14ac:dyDescent="0.25">
      <c r="A109" s="7">
        <v>104</v>
      </c>
      <c r="B109" s="7">
        <v>623</v>
      </c>
      <c r="C109" s="8" t="s">
        <v>271</v>
      </c>
      <c r="D109" s="8" t="s">
        <v>24</v>
      </c>
      <c r="E109" s="8" t="s">
        <v>188</v>
      </c>
      <c r="F109" s="8" t="str">
        <f>"ΑΡ330348"</f>
        <v>ΑΡ330348</v>
      </c>
      <c r="G109" s="8" t="s">
        <v>241</v>
      </c>
      <c r="H109" s="8" t="s">
        <v>16</v>
      </c>
      <c r="I109" s="7">
        <v>551</v>
      </c>
      <c r="J109" s="7" t="s">
        <v>17</v>
      </c>
      <c r="K109" s="7" t="str">
        <f t="shared" si="7"/>
        <v>0</v>
      </c>
      <c r="L109" s="7">
        <v>810.4</v>
      </c>
    </row>
    <row r="110" spans="1:12" ht="75" x14ac:dyDescent="0.25">
      <c r="A110" s="7">
        <v>105</v>
      </c>
      <c r="B110" s="7">
        <v>716</v>
      </c>
      <c r="C110" s="8" t="s">
        <v>272</v>
      </c>
      <c r="D110" s="8" t="s">
        <v>273</v>
      </c>
      <c r="E110" s="8" t="s">
        <v>108</v>
      </c>
      <c r="F110" s="8" t="str">
        <f>"ΑΗ980747"</f>
        <v>ΑΗ980747</v>
      </c>
      <c r="G110" s="8" t="s">
        <v>274</v>
      </c>
      <c r="H110" s="8" t="s">
        <v>70</v>
      </c>
      <c r="I110" s="7">
        <v>544</v>
      </c>
      <c r="J110" s="7" t="s">
        <v>17</v>
      </c>
      <c r="K110" s="7" t="str">
        <f t="shared" si="7"/>
        <v>0</v>
      </c>
      <c r="L110" s="7">
        <v>706.4</v>
      </c>
    </row>
    <row r="111" spans="1:12" ht="45" x14ac:dyDescent="0.25">
      <c r="A111" s="7">
        <v>106</v>
      </c>
      <c r="B111" s="7">
        <v>61</v>
      </c>
      <c r="C111" s="8" t="s">
        <v>275</v>
      </c>
      <c r="D111" s="8" t="s">
        <v>276</v>
      </c>
      <c r="E111" s="8" t="s">
        <v>108</v>
      </c>
      <c r="F111" s="8" t="str">
        <f>"ΑΒ506568"</f>
        <v>ΑΒ506568</v>
      </c>
      <c r="G111" s="8" t="s">
        <v>92</v>
      </c>
      <c r="H111" s="8" t="s">
        <v>16</v>
      </c>
      <c r="I111" s="7">
        <v>587</v>
      </c>
      <c r="J111" s="7" t="s">
        <v>17</v>
      </c>
      <c r="K111" s="7" t="str">
        <f t="shared" si="7"/>
        <v>0</v>
      </c>
      <c r="L111" s="7">
        <v>696.2</v>
      </c>
    </row>
    <row r="112" spans="1:12" ht="75" x14ac:dyDescent="0.25">
      <c r="A112" s="7">
        <v>107</v>
      </c>
      <c r="B112" s="7">
        <v>2469</v>
      </c>
      <c r="C112" s="8" t="s">
        <v>277</v>
      </c>
      <c r="D112" s="8" t="s">
        <v>105</v>
      </c>
      <c r="E112" s="8" t="s">
        <v>19</v>
      </c>
      <c r="F112" s="8" t="str">
        <f>"711291010"</f>
        <v>711291010</v>
      </c>
      <c r="G112" s="8" t="s">
        <v>278</v>
      </c>
      <c r="H112" s="8" t="s">
        <v>16</v>
      </c>
      <c r="I112" s="7">
        <v>521</v>
      </c>
      <c r="J112" s="7" t="s">
        <v>17</v>
      </c>
      <c r="K112" s="7" t="str">
        <f t="shared" si="7"/>
        <v>0</v>
      </c>
      <c r="L112" s="7">
        <v>796.6</v>
      </c>
    </row>
    <row r="113" spans="1:12" ht="45" x14ac:dyDescent="0.25">
      <c r="A113" s="7">
        <v>108</v>
      </c>
      <c r="B113" s="7">
        <v>1851</v>
      </c>
      <c r="C113" s="8" t="s">
        <v>279</v>
      </c>
      <c r="D113" s="8" t="s">
        <v>280</v>
      </c>
      <c r="E113" s="8" t="s">
        <v>32</v>
      </c>
      <c r="F113" s="8" t="str">
        <f>"ΑΚ499620"</f>
        <v>ΑΚ499620</v>
      </c>
      <c r="G113" s="8" t="s">
        <v>29</v>
      </c>
      <c r="H113" s="8" t="s">
        <v>16</v>
      </c>
      <c r="I113" s="7">
        <v>517</v>
      </c>
      <c r="J113" s="7" t="s">
        <v>17</v>
      </c>
      <c r="K113" s="7" t="str">
        <f t="shared" si="7"/>
        <v>0</v>
      </c>
      <c r="L113" s="7">
        <v>602.20000000000005</v>
      </c>
    </row>
    <row r="114" spans="1:12" ht="45" x14ac:dyDescent="0.25">
      <c r="A114" s="7">
        <v>109</v>
      </c>
      <c r="B114" s="7">
        <v>2077</v>
      </c>
      <c r="C114" s="8" t="s">
        <v>281</v>
      </c>
      <c r="D114" s="8" t="s">
        <v>282</v>
      </c>
      <c r="E114" s="8" t="s">
        <v>182</v>
      </c>
      <c r="F114" s="8" t="str">
        <f>"Α00526711"</f>
        <v>Α00526711</v>
      </c>
      <c r="G114" s="8" t="s">
        <v>283</v>
      </c>
      <c r="H114" s="8" t="s">
        <v>16</v>
      </c>
      <c r="I114" s="7">
        <v>605</v>
      </c>
      <c r="J114" s="7" t="s">
        <v>17</v>
      </c>
      <c r="K114" s="7" t="str">
        <f t="shared" si="7"/>
        <v>0</v>
      </c>
      <c r="L114" s="7">
        <v>814.6</v>
      </c>
    </row>
    <row r="115" spans="1:12" ht="45" x14ac:dyDescent="0.25">
      <c r="A115" s="7">
        <v>110</v>
      </c>
      <c r="B115" s="7">
        <v>814</v>
      </c>
      <c r="C115" s="8" t="s">
        <v>284</v>
      </c>
      <c r="D115" s="8" t="s">
        <v>285</v>
      </c>
      <c r="E115" s="8" t="s">
        <v>286</v>
      </c>
      <c r="F115" s="8" t="str">
        <f>"ΑΗ324802"</f>
        <v>ΑΗ324802</v>
      </c>
      <c r="G115" s="8" t="s">
        <v>287</v>
      </c>
      <c r="H115" s="8" t="s">
        <v>103</v>
      </c>
      <c r="I115" s="7">
        <v>584</v>
      </c>
      <c r="J115" s="7" t="s">
        <v>17</v>
      </c>
      <c r="K115" s="7" t="str">
        <f t="shared" si="7"/>
        <v>0</v>
      </c>
      <c r="L115" s="7">
        <v>550</v>
      </c>
    </row>
    <row r="116" spans="1:12" ht="45" x14ac:dyDescent="0.25">
      <c r="A116" s="7">
        <v>111</v>
      </c>
      <c r="B116" s="7">
        <v>681</v>
      </c>
      <c r="C116" s="8" t="s">
        <v>288</v>
      </c>
      <c r="D116" s="8" t="s">
        <v>105</v>
      </c>
      <c r="E116" s="8" t="s">
        <v>40</v>
      </c>
      <c r="F116" s="8" t="str">
        <f>"ΑΒ150355"</f>
        <v>ΑΒ150355</v>
      </c>
      <c r="G116" s="8" t="s">
        <v>61</v>
      </c>
      <c r="H116" s="8" t="s">
        <v>16</v>
      </c>
      <c r="I116" s="7">
        <v>550</v>
      </c>
      <c r="J116" s="7" t="s">
        <v>17</v>
      </c>
      <c r="K116" s="7" t="str">
        <f t="shared" si="7"/>
        <v>0</v>
      </c>
      <c r="L116" s="7">
        <v>640.79999999999995</v>
      </c>
    </row>
    <row r="117" spans="1:12" ht="45" x14ac:dyDescent="0.25">
      <c r="A117" s="7">
        <v>112</v>
      </c>
      <c r="B117" s="7">
        <v>1611</v>
      </c>
      <c r="C117" s="8" t="s">
        <v>289</v>
      </c>
      <c r="D117" s="8" t="s">
        <v>290</v>
      </c>
      <c r="E117" s="8" t="s">
        <v>24</v>
      </c>
      <c r="F117" s="8" t="str">
        <f>"Χ625677"</f>
        <v>Χ625677</v>
      </c>
      <c r="G117" s="8" t="s">
        <v>89</v>
      </c>
      <c r="H117" s="8" t="s">
        <v>16</v>
      </c>
      <c r="I117" s="7">
        <v>564</v>
      </c>
      <c r="J117" s="7" t="s">
        <v>17</v>
      </c>
      <c r="K117" s="7" t="str">
        <f t="shared" si="7"/>
        <v>0</v>
      </c>
      <c r="L117" s="7">
        <v>1142.4000000000001</v>
      </c>
    </row>
    <row r="118" spans="1:12" ht="75" x14ac:dyDescent="0.25">
      <c r="A118" s="7">
        <v>113</v>
      </c>
      <c r="B118" s="7">
        <v>1940</v>
      </c>
      <c r="C118" s="8" t="s">
        <v>291</v>
      </c>
      <c r="D118" s="8" t="s">
        <v>292</v>
      </c>
      <c r="E118" s="8" t="s">
        <v>43</v>
      </c>
      <c r="F118" s="8" t="str">
        <f>"ΑΑ309572"</f>
        <v>ΑΑ309572</v>
      </c>
      <c r="G118" s="8" t="s">
        <v>109</v>
      </c>
      <c r="H118" s="8" t="s">
        <v>16</v>
      </c>
      <c r="I118" s="7">
        <v>570</v>
      </c>
      <c r="J118" s="7" t="s">
        <v>17</v>
      </c>
      <c r="K118" s="7" t="str">
        <f t="shared" si="7"/>
        <v>0</v>
      </c>
      <c r="L118" s="7">
        <v>762.2</v>
      </c>
    </row>
    <row r="119" spans="1:12" ht="45" x14ac:dyDescent="0.25">
      <c r="A119" s="7">
        <v>114</v>
      </c>
      <c r="B119" s="7">
        <v>2798</v>
      </c>
      <c r="C119" s="8" t="s">
        <v>293</v>
      </c>
      <c r="D119" s="8" t="s">
        <v>24</v>
      </c>
      <c r="E119" s="8" t="s">
        <v>263</v>
      </c>
      <c r="F119" s="8" t="str">
        <f>"Α01641144"</f>
        <v>Α01641144</v>
      </c>
      <c r="G119" s="8" t="s">
        <v>294</v>
      </c>
      <c r="H119" s="8" t="s">
        <v>16</v>
      </c>
      <c r="I119" s="7">
        <v>589</v>
      </c>
      <c r="J119" s="7" t="s">
        <v>17</v>
      </c>
      <c r="K119" s="7" t="str">
        <f t="shared" si="7"/>
        <v>0</v>
      </c>
      <c r="L119" s="7">
        <v>1163.4000000000001</v>
      </c>
    </row>
    <row r="120" spans="1:12" ht="45" x14ac:dyDescent="0.25">
      <c r="A120" s="7">
        <v>115</v>
      </c>
      <c r="B120" s="7">
        <v>2299</v>
      </c>
      <c r="C120" s="8" t="s">
        <v>295</v>
      </c>
      <c r="D120" s="8" t="s">
        <v>296</v>
      </c>
      <c r="E120" s="8" t="s">
        <v>24</v>
      </c>
      <c r="F120" s="8" t="str">
        <f>"ΑΖ787914"</f>
        <v>ΑΖ787914</v>
      </c>
      <c r="G120" s="8" t="s">
        <v>129</v>
      </c>
      <c r="H120" s="8" t="s">
        <v>16</v>
      </c>
      <c r="I120" s="7">
        <v>538</v>
      </c>
      <c r="J120" s="7" t="s">
        <v>17</v>
      </c>
      <c r="K120" s="7" t="str">
        <f t="shared" si="7"/>
        <v>0</v>
      </c>
      <c r="L120" s="7">
        <v>929</v>
      </c>
    </row>
    <row r="121" spans="1:12" ht="45" x14ac:dyDescent="0.25">
      <c r="A121" s="7">
        <v>116</v>
      </c>
      <c r="B121" s="7">
        <v>1177</v>
      </c>
      <c r="C121" s="8" t="s">
        <v>297</v>
      </c>
      <c r="D121" s="8" t="s">
        <v>78</v>
      </c>
      <c r="E121" s="8" t="s">
        <v>39</v>
      </c>
      <c r="F121" s="8" t="str">
        <f>"Α01942027"</f>
        <v>Α01942027</v>
      </c>
      <c r="G121" s="8" t="s">
        <v>241</v>
      </c>
      <c r="H121" s="8" t="s">
        <v>16</v>
      </c>
      <c r="I121" s="7">
        <v>551</v>
      </c>
      <c r="J121" s="7" t="s">
        <v>17</v>
      </c>
      <c r="K121" s="7" t="str">
        <f t="shared" si="7"/>
        <v>0</v>
      </c>
      <c r="L121" s="7">
        <v>530.79999999999995</v>
      </c>
    </row>
    <row r="122" spans="1:12" ht="60" x14ac:dyDescent="0.25">
      <c r="A122" s="7">
        <v>117</v>
      </c>
      <c r="B122" s="7">
        <v>2767</v>
      </c>
      <c r="C122" s="8" t="s">
        <v>298</v>
      </c>
      <c r="D122" s="8" t="s">
        <v>20</v>
      </c>
      <c r="E122" s="8" t="s">
        <v>105</v>
      </c>
      <c r="F122" s="8" t="str">
        <f>"ΑΖ809317"</f>
        <v>ΑΖ809317</v>
      </c>
      <c r="G122" s="8" t="s">
        <v>135</v>
      </c>
      <c r="H122" s="8" t="s">
        <v>52</v>
      </c>
      <c r="I122" s="7">
        <v>547</v>
      </c>
      <c r="J122" s="7" t="s">
        <v>17</v>
      </c>
      <c r="K122" s="7" t="str">
        <f t="shared" si="7"/>
        <v>0</v>
      </c>
      <c r="L122" s="7">
        <v>1119.4000000000001</v>
      </c>
    </row>
    <row r="123" spans="1:12" ht="45" x14ac:dyDescent="0.25">
      <c r="A123" s="7">
        <v>118</v>
      </c>
      <c r="B123" s="7">
        <v>2843</v>
      </c>
      <c r="C123" s="8" t="s">
        <v>299</v>
      </c>
      <c r="D123" s="8" t="s">
        <v>55</v>
      </c>
      <c r="E123" s="8" t="s">
        <v>28</v>
      </c>
      <c r="F123" s="8" t="str">
        <f>"901045016"</f>
        <v>901045016</v>
      </c>
      <c r="G123" s="8" t="s">
        <v>300</v>
      </c>
      <c r="H123" s="8" t="s">
        <v>16</v>
      </c>
      <c r="I123" s="7">
        <v>578</v>
      </c>
      <c r="J123" s="7" t="s">
        <v>17</v>
      </c>
      <c r="K123" s="7" t="str">
        <f t="shared" si="7"/>
        <v>0</v>
      </c>
      <c r="L123" s="7">
        <v>1079.4000000000001</v>
      </c>
    </row>
    <row r="124" spans="1:12" ht="45" x14ac:dyDescent="0.25">
      <c r="A124" s="7">
        <v>119</v>
      </c>
      <c r="B124" s="7">
        <v>2641</v>
      </c>
      <c r="C124" s="8" t="s">
        <v>301</v>
      </c>
      <c r="D124" s="8" t="s">
        <v>302</v>
      </c>
      <c r="E124" s="8" t="s">
        <v>221</v>
      </c>
      <c r="F124" s="8" t="str">
        <f>"ΑΖ744714"</f>
        <v>ΑΖ744714</v>
      </c>
      <c r="G124" s="8" t="s">
        <v>303</v>
      </c>
      <c r="H124" s="8" t="s">
        <v>16</v>
      </c>
      <c r="I124" s="7">
        <v>518</v>
      </c>
      <c r="J124" s="7" t="s">
        <v>17</v>
      </c>
      <c r="K124" s="7" t="str">
        <f t="shared" si="7"/>
        <v>0</v>
      </c>
      <c r="L124" s="7">
        <v>713.8</v>
      </c>
    </row>
    <row r="125" spans="1:12" ht="45" x14ac:dyDescent="0.25">
      <c r="A125" s="7">
        <v>120</v>
      </c>
      <c r="B125" s="7">
        <v>1662</v>
      </c>
      <c r="C125" s="8" t="s">
        <v>304</v>
      </c>
      <c r="D125" s="8" t="s">
        <v>55</v>
      </c>
      <c r="E125" s="8" t="s">
        <v>72</v>
      </c>
      <c r="F125" s="8" t="str">
        <f>"ΑΒ772466"</f>
        <v>ΑΒ772466</v>
      </c>
      <c r="G125" s="8" t="s">
        <v>89</v>
      </c>
      <c r="H125" s="8" t="s">
        <v>16</v>
      </c>
      <c r="I125" s="7">
        <v>564</v>
      </c>
      <c r="J125" s="7" t="s">
        <v>17</v>
      </c>
      <c r="K125" s="7" t="str">
        <f t="shared" si="7"/>
        <v>0</v>
      </c>
      <c r="L125" s="7">
        <v>801.4</v>
      </c>
    </row>
    <row r="126" spans="1:12" ht="45" x14ac:dyDescent="0.25">
      <c r="A126" s="7">
        <v>121</v>
      </c>
      <c r="B126" s="7">
        <v>42</v>
      </c>
      <c r="C126" s="8" t="s">
        <v>305</v>
      </c>
      <c r="D126" s="8" t="s">
        <v>19</v>
      </c>
      <c r="E126" s="8" t="s">
        <v>221</v>
      </c>
      <c r="F126" s="8" t="str">
        <f>"ΑΖ296345"</f>
        <v>ΑΖ296345</v>
      </c>
      <c r="G126" s="8" t="s">
        <v>61</v>
      </c>
      <c r="H126" s="8" t="s">
        <v>16</v>
      </c>
      <c r="I126" s="7">
        <v>550</v>
      </c>
      <c r="J126" s="7" t="s">
        <v>17</v>
      </c>
      <c r="K126" s="7" t="str">
        <f t="shared" si="7"/>
        <v>0</v>
      </c>
      <c r="L126" s="7">
        <v>636.6</v>
      </c>
    </row>
    <row r="127" spans="1:12" ht="60" x14ac:dyDescent="0.25">
      <c r="A127" s="7">
        <v>122</v>
      </c>
      <c r="B127" s="7">
        <v>228</v>
      </c>
      <c r="C127" s="8" t="s">
        <v>306</v>
      </c>
      <c r="D127" s="8" t="s">
        <v>43</v>
      </c>
      <c r="E127" s="8" t="s">
        <v>105</v>
      </c>
      <c r="F127" s="8" t="str">
        <f>"ΑΝ321191"</f>
        <v>ΑΝ321191</v>
      </c>
      <c r="G127" s="8" t="s">
        <v>307</v>
      </c>
      <c r="H127" s="8" t="s">
        <v>16</v>
      </c>
      <c r="I127" s="7">
        <v>507</v>
      </c>
      <c r="J127" s="7" t="s">
        <v>17</v>
      </c>
      <c r="K127" s="7" t="str">
        <f t="shared" si="7"/>
        <v>0</v>
      </c>
      <c r="L127" s="7">
        <v>818.6</v>
      </c>
    </row>
    <row r="128" spans="1:12" ht="45" x14ac:dyDescent="0.25">
      <c r="A128" s="7">
        <v>123</v>
      </c>
      <c r="B128" s="7">
        <v>2717</v>
      </c>
      <c r="C128" s="8" t="s">
        <v>308</v>
      </c>
      <c r="D128" s="8" t="s">
        <v>309</v>
      </c>
      <c r="E128" s="8" t="s">
        <v>310</v>
      </c>
      <c r="F128" s="8" t="str">
        <f>"ΑΡ271696"</f>
        <v>ΑΡ271696</v>
      </c>
      <c r="G128" s="8" t="s">
        <v>311</v>
      </c>
      <c r="H128" s="8" t="s">
        <v>16</v>
      </c>
      <c r="I128" s="7">
        <v>529</v>
      </c>
      <c r="J128" s="7" t="s">
        <v>17</v>
      </c>
      <c r="K128" s="7">
        <v>6</v>
      </c>
      <c r="L128" s="7">
        <v>525</v>
      </c>
    </row>
    <row r="129" spans="1:12" ht="45" x14ac:dyDescent="0.25">
      <c r="A129" s="7">
        <v>124</v>
      </c>
      <c r="B129" s="7">
        <v>2856</v>
      </c>
      <c r="C129" s="8" t="s">
        <v>312</v>
      </c>
      <c r="D129" s="8" t="s">
        <v>32</v>
      </c>
      <c r="E129" s="8" t="s">
        <v>19</v>
      </c>
      <c r="F129" s="8" t="str">
        <f>"ΑΒ431459"</f>
        <v>ΑΒ431459</v>
      </c>
      <c r="G129" s="8" t="s">
        <v>61</v>
      </c>
      <c r="H129" s="8" t="s">
        <v>16</v>
      </c>
      <c r="I129" s="7">
        <v>550</v>
      </c>
      <c r="J129" s="7" t="s">
        <v>17</v>
      </c>
      <c r="K129" s="7" t="str">
        <f t="shared" ref="K129:K148" si="8">"0"</f>
        <v>0</v>
      </c>
      <c r="L129" s="7">
        <v>676.2</v>
      </c>
    </row>
    <row r="130" spans="1:12" ht="45" x14ac:dyDescent="0.25">
      <c r="A130" s="7">
        <v>125</v>
      </c>
      <c r="B130" s="7">
        <v>475</v>
      </c>
      <c r="C130" s="8" t="s">
        <v>313</v>
      </c>
      <c r="D130" s="8" t="s">
        <v>314</v>
      </c>
      <c r="E130" s="8" t="s">
        <v>296</v>
      </c>
      <c r="F130" s="8" t="str">
        <f>"ΑΟ062487"</f>
        <v>ΑΟ062487</v>
      </c>
      <c r="G130" s="8" t="s">
        <v>89</v>
      </c>
      <c r="H130" s="8" t="s">
        <v>16</v>
      </c>
      <c r="I130" s="7">
        <v>564</v>
      </c>
      <c r="J130" s="7" t="s">
        <v>17</v>
      </c>
      <c r="K130" s="7" t="str">
        <f t="shared" si="8"/>
        <v>0</v>
      </c>
      <c r="L130" s="7">
        <v>850.8</v>
      </c>
    </row>
    <row r="131" spans="1:12" ht="60" x14ac:dyDescent="0.25">
      <c r="A131" s="7">
        <v>126</v>
      </c>
      <c r="B131" s="7">
        <v>1392</v>
      </c>
      <c r="C131" s="8" t="s">
        <v>315</v>
      </c>
      <c r="D131" s="8" t="s">
        <v>28</v>
      </c>
      <c r="E131" s="8" t="s">
        <v>24</v>
      </c>
      <c r="F131" s="8" t="str">
        <f>"ΑΕ350272"</f>
        <v>ΑΕ350272</v>
      </c>
      <c r="G131" s="8" t="s">
        <v>316</v>
      </c>
      <c r="H131" s="8" t="s">
        <v>52</v>
      </c>
      <c r="I131" s="7">
        <v>554</v>
      </c>
      <c r="J131" s="7" t="s">
        <v>17</v>
      </c>
      <c r="K131" s="7" t="str">
        <f t="shared" si="8"/>
        <v>0</v>
      </c>
      <c r="L131" s="7">
        <v>969</v>
      </c>
    </row>
    <row r="132" spans="1:12" ht="45" x14ac:dyDescent="0.25">
      <c r="A132" s="7">
        <v>127</v>
      </c>
      <c r="B132" s="7">
        <v>1633</v>
      </c>
      <c r="C132" s="8" t="s">
        <v>317</v>
      </c>
      <c r="D132" s="8" t="s">
        <v>127</v>
      </c>
      <c r="E132" s="8" t="s">
        <v>24</v>
      </c>
      <c r="F132" s="8" t="str">
        <f>"ΑΝ365870"</f>
        <v>ΑΝ365870</v>
      </c>
      <c r="G132" s="8" t="s">
        <v>318</v>
      </c>
      <c r="H132" s="8" t="s">
        <v>16</v>
      </c>
      <c r="I132" s="7">
        <v>590</v>
      </c>
      <c r="J132" s="7" t="s">
        <v>17</v>
      </c>
      <c r="K132" s="7" t="str">
        <f t="shared" si="8"/>
        <v>0</v>
      </c>
      <c r="L132" s="7">
        <v>1211.8</v>
      </c>
    </row>
    <row r="133" spans="1:12" ht="60" x14ac:dyDescent="0.25">
      <c r="A133" s="7">
        <v>128</v>
      </c>
      <c r="B133" s="7">
        <v>2418</v>
      </c>
      <c r="C133" s="8" t="s">
        <v>319</v>
      </c>
      <c r="D133" s="8" t="s">
        <v>43</v>
      </c>
      <c r="E133" s="8" t="s">
        <v>55</v>
      </c>
      <c r="F133" s="8" t="str">
        <f>"ΑΗ 121847"</f>
        <v>ΑΗ 121847</v>
      </c>
      <c r="G133" s="8" t="s">
        <v>320</v>
      </c>
      <c r="H133" s="8" t="s">
        <v>16</v>
      </c>
      <c r="I133" s="7">
        <v>509</v>
      </c>
      <c r="J133" s="7" t="s">
        <v>17</v>
      </c>
      <c r="K133" s="7" t="str">
        <f t="shared" si="8"/>
        <v>0</v>
      </c>
      <c r="L133" s="7">
        <v>989.6</v>
      </c>
    </row>
    <row r="134" spans="1:12" ht="60" x14ac:dyDescent="0.25">
      <c r="A134" s="7">
        <v>129</v>
      </c>
      <c r="B134" s="7">
        <v>1384</v>
      </c>
      <c r="C134" s="8" t="s">
        <v>321</v>
      </c>
      <c r="D134" s="8" t="s">
        <v>72</v>
      </c>
      <c r="E134" s="8" t="s">
        <v>43</v>
      </c>
      <c r="F134" s="8" t="str">
        <f>"ΑΖ313392"</f>
        <v>ΑΖ313392</v>
      </c>
      <c r="G134" s="8" t="s">
        <v>170</v>
      </c>
      <c r="H134" s="8" t="s">
        <v>37</v>
      </c>
      <c r="I134" s="7">
        <v>552</v>
      </c>
      <c r="J134" s="7" t="s">
        <v>17</v>
      </c>
      <c r="K134" s="7" t="str">
        <f t="shared" si="8"/>
        <v>0</v>
      </c>
      <c r="L134" s="7">
        <v>930.2</v>
      </c>
    </row>
    <row r="135" spans="1:12" ht="45" x14ac:dyDescent="0.25">
      <c r="A135" s="7">
        <v>130</v>
      </c>
      <c r="B135" s="7">
        <v>1689</v>
      </c>
      <c r="C135" s="8" t="s">
        <v>321</v>
      </c>
      <c r="D135" s="8" t="s">
        <v>91</v>
      </c>
      <c r="E135" s="8" t="s">
        <v>72</v>
      </c>
      <c r="F135" s="8" t="str">
        <f>"ΑΡ632349"</f>
        <v>ΑΡ632349</v>
      </c>
      <c r="G135" s="8" t="s">
        <v>61</v>
      </c>
      <c r="H135" s="8" t="s">
        <v>16</v>
      </c>
      <c r="I135" s="7">
        <v>550</v>
      </c>
      <c r="J135" s="7" t="s">
        <v>17</v>
      </c>
      <c r="K135" s="7" t="str">
        <f t="shared" si="8"/>
        <v>0</v>
      </c>
      <c r="L135" s="7">
        <v>854.6</v>
      </c>
    </row>
    <row r="136" spans="1:12" ht="75" x14ac:dyDescent="0.25">
      <c r="A136" s="7">
        <v>131</v>
      </c>
      <c r="B136" s="7">
        <v>857</v>
      </c>
      <c r="C136" s="8" t="s">
        <v>321</v>
      </c>
      <c r="D136" s="8" t="s">
        <v>315</v>
      </c>
      <c r="E136" s="8" t="s">
        <v>32</v>
      </c>
      <c r="F136" s="8" t="str">
        <f>"ΑΝ831116"</f>
        <v>ΑΝ831116</v>
      </c>
      <c r="G136" s="8" t="s">
        <v>274</v>
      </c>
      <c r="H136" s="8" t="s">
        <v>70</v>
      </c>
      <c r="I136" s="7">
        <v>544</v>
      </c>
      <c r="J136" s="7" t="s">
        <v>17</v>
      </c>
      <c r="K136" s="7" t="str">
        <f t="shared" si="8"/>
        <v>0</v>
      </c>
      <c r="L136" s="7">
        <v>620.20000000000005</v>
      </c>
    </row>
    <row r="137" spans="1:12" ht="60" x14ac:dyDescent="0.25">
      <c r="A137" s="7">
        <v>132</v>
      </c>
      <c r="B137" s="7">
        <v>1617</v>
      </c>
      <c r="C137" s="8" t="s">
        <v>322</v>
      </c>
      <c r="D137" s="8" t="s">
        <v>198</v>
      </c>
      <c r="E137" s="8" t="s">
        <v>257</v>
      </c>
      <c r="F137" s="8" t="str">
        <f>"ΑΗ800826"</f>
        <v>ΑΗ800826</v>
      </c>
      <c r="G137" s="8" t="s">
        <v>77</v>
      </c>
      <c r="H137" s="8" t="s">
        <v>16</v>
      </c>
      <c r="I137" s="7">
        <v>520</v>
      </c>
      <c r="J137" s="7" t="s">
        <v>17</v>
      </c>
      <c r="K137" s="7" t="str">
        <f t="shared" si="8"/>
        <v>0</v>
      </c>
      <c r="L137" s="7">
        <v>999.6</v>
      </c>
    </row>
    <row r="138" spans="1:12" ht="45" x14ac:dyDescent="0.25">
      <c r="A138" s="7">
        <v>133</v>
      </c>
      <c r="B138" s="7">
        <v>1272</v>
      </c>
      <c r="C138" s="8" t="s">
        <v>323</v>
      </c>
      <c r="D138" s="8" t="s">
        <v>324</v>
      </c>
      <c r="E138" s="8" t="s">
        <v>43</v>
      </c>
      <c r="F138" s="8" t="str">
        <f>"ΑΝ717278"</f>
        <v>ΑΝ717278</v>
      </c>
      <c r="G138" s="8" t="s">
        <v>61</v>
      </c>
      <c r="H138" s="8" t="s">
        <v>16</v>
      </c>
      <c r="I138" s="7">
        <v>550</v>
      </c>
      <c r="J138" s="7" t="s">
        <v>17</v>
      </c>
      <c r="K138" s="7" t="str">
        <f t="shared" si="8"/>
        <v>0</v>
      </c>
      <c r="L138" s="7">
        <v>1168.2</v>
      </c>
    </row>
    <row r="139" spans="1:12" ht="60" x14ac:dyDescent="0.25">
      <c r="A139" s="7">
        <v>134</v>
      </c>
      <c r="B139" s="7">
        <v>508</v>
      </c>
      <c r="C139" s="8" t="s">
        <v>325</v>
      </c>
      <c r="D139" s="8" t="s">
        <v>108</v>
      </c>
      <c r="E139" s="8" t="s">
        <v>188</v>
      </c>
      <c r="F139" s="8" t="str">
        <f>"Α00082452"</f>
        <v>Α00082452</v>
      </c>
      <c r="G139" s="8" t="s">
        <v>66</v>
      </c>
      <c r="H139" s="8" t="s">
        <v>16</v>
      </c>
      <c r="I139" s="7">
        <v>501</v>
      </c>
      <c r="J139" s="7" t="s">
        <v>17</v>
      </c>
      <c r="K139" s="7" t="str">
        <f t="shared" si="8"/>
        <v>0</v>
      </c>
      <c r="L139" s="7">
        <v>974</v>
      </c>
    </row>
    <row r="140" spans="1:12" ht="45" x14ac:dyDescent="0.25">
      <c r="A140" s="7">
        <v>135</v>
      </c>
      <c r="B140" s="7">
        <v>359</v>
      </c>
      <c r="C140" s="8" t="s">
        <v>326</v>
      </c>
      <c r="D140" s="8" t="s">
        <v>105</v>
      </c>
      <c r="E140" s="8" t="s">
        <v>19</v>
      </c>
      <c r="F140" s="8" t="str">
        <f>"ΑΡ348907"</f>
        <v>ΑΡ348907</v>
      </c>
      <c r="G140" s="8" t="s">
        <v>61</v>
      </c>
      <c r="H140" s="8" t="s">
        <v>16</v>
      </c>
      <c r="I140" s="7">
        <v>550</v>
      </c>
      <c r="J140" s="7" t="s">
        <v>17</v>
      </c>
      <c r="K140" s="7" t="str">
        <f t="shared" si="8"/>
        <v>0</v>
      </c>
      <c r="L140" s="7">
        <v>1040.4000000000001</v>
      </c>
    </row>
    <row r="141" spans="1:12" ht="45" x14ac:dyDescent="0.25">
      <c r="A141" s="7">
        <v>136</v>
      </c>
      <c r="B141" s="7">
        <v>256</v>
      </c>
      <c r="C141" s="8" t="s">
        <v>327</v>
      </c>
      <c r="D141" s="8" t="s">
        <v>23</v>
      </c>
      <c r="E141" s="8" t="s">
        <v>105</v>
      </c>
      <c r="F141" s="8" t="str">
        <f>"Α00199954"</f>
        <v>Α00199954</v>
      </c>
      <c r="G141" s="8" t="s">
        <v>328</v>
      </c>
      <c r="H141" s="8" t="s">
        <v>103</v>
      </c>
      <c r="I141" s="7">
        <v>514</v>
      </c>
      <c r="J141" s="7" t="s">
        <v>17</v>
      </c>
      <c r="K141" s="7" t="str">
        <f t="shared" si="8"/>
        <v>0</v>
      </c>
      <c r="L141" s="7">
        <v>1014.4</v>
      </c>
    </row>
    <row r="142" spans="1:12" ht="45" x14ac:dyDescent="0.25">
      <c r="A142" s="7">
        <v>137</v>
      </c>
      <c r="B142" s="7">
        <v>468</v>
      </c>
      <c r="C142" s="8" t="s">
        <v>329</v>
      </c>
      <c r="D142" s="8" t="s">
        <v>330</v>
      </c>
      <c r="E142" s="8" t="s">
        <v>331</v>
      </c>
      <c r="F142" s="8" t="str">
        <f>"ΑΑ311746"</f>
        <v>ΑΑ311746</v>
      </c>
      <c r="G142" s="8" t="s">
        <v>332</v>
      </c>
      <c r="H142" s="8" t="s">
        <v>16</v>
      </c>
      <c r="I142" s="7">
        <v>580</v>
      </c>
      <c r="J142" s="7" t="s">
        <v>17</v>
      </c>
      <c r="K142" s="7" t="str">
        <f t="shared" si="8"/>
        <v>0</v>
      </c>
      <c r="L142" s="7">
        <v>771.2</v>
      </c>
    </row>
    <row r="143" spans="1:12" ht="45" x14ac:dyDescent="0.25">
      <c r="A143" s="7">
        <v>138</v>
      </c>
      <c r="B143" s="7">
        <v>1061</v>
      </c>
      <c r="C143" s="8" t="s">
        <v>329</v>
      </c>
      <c r="D143" s="8" t="s">
        <v>244</v>
      </c>
      <c r="E143" s="8" t="s">
        <v>331</v>
      </c>
      <c r="F143" s="8" t="str">
        <f>"ΑΟ145101"</f>
        <v>ΑΟ145101</v>
      </c>
      <c r="G143" s="8" t="s">
        <v>89</v>
      </c>
      <c r="H143" s="8" t="s">
        <v>16</v>
      </c>
      <c r="I143" s="7">
        <v>564</v>
      </c>
      <c r="J143" s="7" t="s">
        <v>17</v>
      </c>
      <c r="K143" s="7" t="str">
        <f t="shared" si="8"/>
        <v>0</v>
      </c>
      <c r="L143" s="7">
        <v>1039.5999999999999</v>
      </c>
    </row>
    <row r="144" spans="1:12" ht="45" x14ac:dyDescent="0.25">
      <c r="A144" s="7">
        <v>139</v>
      </c>
      <c r="B144" s="7">
        <v>2226</v>
      </c>
      <c r="C144" s="8" t="s">
        <v>333</v>
      </c>
      <c r="D144" s="8" t="s">
        <v>244</v>
      </c>
      <c r="E144" s="8" t="s">
        <v>182</v>
      </c>
      <c r="F144" s="8" t="str">
        <f>"ΑΡ917192"</f>
        <v>ΑΡ917192</v>
      </c>
      <c r="G144" s="8" t="s">
        <v>194</v>
      </c>
      <c r="H144" s="8" t="s">
        <v>195</v>
      </c>
      <c r="I144" s="7">
        <v>504</v>
      </c>
      <c r="J144" s="7" t="s">
        <v>17</v>
      </c>
      <c r="K144" s="7" t="str">
        <f t="shared" si="8"/>
        <v>0</v>
      </c>
      <c r="L144" s="7">
        <v>1112.2</v>
      </c>
    </row>
    <row r="145" spans="1:12" ht="45" x14ac:dyDescent="0.25">
      <c r="A145" s="7">
        <v>140</v>
      </c>
      <c r="B145" s="7">
        <v>587</v>
      </c>
      <c r="C145" s="8" t="s">
        <v>334</v>
      </c>
      <c r="D145" s="8" t="s">
        <v>335</v>
      </c>
      <c r="E145" s="8" t="s">
        <v>105</v>
      </c>
      <c r="F145" s="8" t="str">
        <f>"AI775791"</f>
        <v>AI775791</v>
      </c>
      <c r="G145" s="8" t="s">
        <v>89</v>
      </c>
      <c r="H145" s="8" t="s">
        <v>16</v>
      </c>
      <c r="I145" s="7">
        <v>564</v>
      </c>
      <c r="J145" s="7" t="s">
        <v>17</v>
      </c>
      <c r="K145" s="7" t="str">
        <f t="shared" si="8"/>
        <v>0</v>
      </c>
      <c r="L145" s="7">
        <v>471</v>
      </c>
    </row>
    <row r="146" spans="1:12" ht="45" x14ac:dyDescent="0.25">
      <c r="A146" s="7">
        <v>141</v>
      </c>
      <c r="B146" s="7">
        <v>503</v>
      </c>
      <c r="C146" s="8" t="s">
        <v>336</v>
      </c>
      <c r="D146" s="8" t="s">
        <v>269</v>
      </c>
      <c r="E146" s="8" t="s">
        <v>105</v>
      </c>
      <c r="F146" s="8" t="str">
        <f>"ΑΑ300925"</f>
        <v>ΑΑ300925</v>
      </c>
      <c r="G146" s="8" t="s">
        <v>337</v>
      </c>
      <c r="H146" s="8" t="s">
        <v>16</v>
      </c>
      <c r="I146" s="7">
        <v>503</v>
      </c>
      <c r="J146" s="7" t="s">
        <v>17</v>
      </c>
      <c r="K146" s="7" t="str">
        <f t="shared" si="8"/>
        <v>0</v>
      </c>
      <c r="L146" s="7">
        <v>1276.8</v>
      </c>
    </row>
    <row r="147" spans="1:12" ht="45" x14ac:dyDescent="0.25">
      <c r="A147" s="7">
        <v>142</v>
      </c>
      <c r="B147" s="7">
        <v>1913</v>
      </c>
      <c r="C147" s="8" t="s">
        <v>338</v>
      </c>
      <c r="D147" s="8" t="s">
        <v>105</v>
      </c>
      <c r="E147" s="8" t="s">
        <v>108</v>
      </c>
      <c r="F147" s="8" t="str">
        <f>"ΑΝ328905"</f>
        <v>ΑΝ328905</v>
      </c>
      <c r="G147" s="8" t="s">
        <v>241</v>
      </c>
      <c r="H147" s="8" t="s">
        <v>16</v>
      </c>
      <c r="I147" s="7">
        <v>551</v>
      </c>
      <c r="J147" s="7" t="s">
        <v>17</v>
      </c>
      <c r="K147" s="7" t="str">
        <f t="shared" si="8"/>
        <v>0</v>
      </c>
      <c r="L147" s="7">
        <v>774.4</v>
      </c>
    </row>
    <row r="148" spans="1:12" ht="60" x14ac:dyDescent="0.25">
      <c r="A148" s="7">
        <v>143</v>
      </c>
      <c r="B148" s="7">
        <v>708</v>
      </c>
      <c r="C148" s="8" t="s">
        <v>339</v>
      </c>
      <c r="D148" s="8" t="s">
        <v>340</v>
      </c>
      <c r="E148" s="8" t="s">
        <v>28</v>
      </c>
      <c r="F148" s="8" t="str">
        <f>"ΑΡ883653"</f>
        <v>ΑΡ883653</v>
      </c>
      <c r="G148" s="8" t="s">
        <v>137</v>
      </c>
      <c r="H148" s="8" t="s">
        <v>52</v>
      </c>
      <c r="I148" s="7">
        <v>540</v>
      </c>
      <c r="J148" s="7" t="s">
        <v>17</v>
      </c>
      <c r="K148" s="7" t="str">
        <f t="shared" si="8"/>
        <v>0</v>
      </c>
      <c r="L148" s="7">
        <v>895.4</v>
      </c>
    </row>
    <row r="149" spans="1:12" ht="45" x14ac:dyDescent="0.25">
      <c r="A149" s="7">
        <v>144</v>
      </c>
      <c r="B149" s="7">
        <v>2668</v>
      </c>
      <c r="C149" s="8" t="s">
        <v>341</v>
      </c>
      <c r="D149" s="8" t="s">
        <v>342</v>
      </c>
      <c r="E149" s="8" t="s">
        <v>105</v>
      </c>
      <c r="F149" s="8" t="str">
        <f>"ΑΤ421917"</f>
        <v>ΑΤ421917</v>
      </c>
      <c r="G149" s="8" t="s">
        <v>186</v>
      </c>
      <c r="H149" s="8" t="s">
        <v>16</v>
      </c>
      <c r="I149" s="7">
        <v>596</v>
      </c>
      <c r="J149" s="7" t="s">
        <v>17</v>
      </c>
      <c r="K149" s="7">
        <v>6</v>
      </c>
      <c r="L149" s="7">
        <v>534.20000000000005</v>
      </c>
    </row>
    <row r="150" spans="1:12" ht="60" x14ac:dyDescent="0.25">
      <c r="A150" s="7">
        <v>145</v>
      </c>
      <c r="B150" s="7">
        <v>1604</v>
      </c>
      <c r="C150" s="8" t="s">
        <v>343</v>
      </c>
      <c r="D150" s="8" t="s">
        <v>105</v>
      </c>
      <c r="E150" s="8" t="s">
        <v>147</v>
      </c>
      <c r="F150" s="8" t="str">
        <f>"ΑΖ511726"</f>
        <v>ΑΖ511726</v>
      </c>
      <c r="G150" s="8" t="s">
        <v>77</v>
      </c>
      <c r="H150" s="8" t="s">
        <v>16</v>
      </c>
      <c r="I150" s="7">
        <v>520</v>
      </c>
      <c r="J150" s="7" t="s">
        <v>17</v>
      </c>
      <c r="K150" s="7" t="str">
        <f t="shared" ref="K150:K157" si="9">"0"</f>
        <v>0</v>
      </c>
      <c r="L150" s="7">
        <v>736</v>
      </c>
    </row>
    <row r="151" spans="1:12" ht="45" x14ac:dyDescent="0.25">
      <c r="A151" s="7">
        <v>146</v>
      </c>
      <c r="B151" s="7">
        <v>2737</v>
      </c>
      <c r="C151" s="8" t="s">
        <v>344</v>
      </c>
      <c r="D151" s="8" t="s">
        <v>345</v>
      </c>
      <c r="E151" s="8" t="s">
        <v>43</v>
      </c>
      <c r="F151" s="8" t="str">
        <f>"Α00177465"</f>
        <v>Α00177465</v>
      </c>
      <c r="G151" s="8" t="s">
        <v>270</v>
      </c>
      <c r="H151" s="8" t="s">
        <v>103</v>
      </c>
      <c r="I151" s="7">
        <v>512</v>
      </c>
      <c r="J151" s="7" t="s">
        <v>17</v>
      </c>
      <c r="K151" s="7" t="str">
        <f t="shared" si="9"/>
        <v>0</v>
      </c>
      <c r="L151" s="7">
        <v>807</v>
      </c>
    </row>
    <row r="152" spans="1:12" ht="60" x14ac:dyDescent="0.25">
      <c r="A152" s="7">
        <v>147</v>
      </c>
      <c r="B152" s="7">
        <v>990</v>
      </c>
      <c r="C152" s="8" t="s">
        <v>346</v>
      </c>
      <c r="D152" s="8" t="s">
        <v>24</v>
      </c>
      <c r="E152" s="8" t="s">
        <v>91</v>
      </c>
      <c r="F152" s="8" t="str">
        <f>"Α02122078"</f>
        <v>Α02122078</v>
      </c>
      <c r="G152" s="8" t="s">
        <v>77</v>
      </c>
      <c r="H152" s="8" t="s">
        <v>16</v>
      </c>
      <c r="I152" s="7">
        <v>520</v>
      </c>
      <c r="J152" s="7" t="s">
        <v>17</v>
      </c>
      <c r="K152" s="7" t="str">
        <f t="shared" si="9"/>
        <v>0</v>
      </c>
      <c r="L152" s="7">
        <v>641.79999999999995</v>
      </c>
    </row>
    <row r="153" spans="1:12" ht="45" x14ac:dyDescent="0.25">
      <c r="A153" s="7">
        <v>148</v>
      </c>
      <c r="B153" s="7">
        <v>788</v>
      </c>
      <c r="C153" s="8" t="s">
        <v>239</v>
      </c>
      <c r="D153" s="8" t="s">
        <v>347</v>
      </c>
      <c r="E153" s="8" t="s">
        <v>43</v>
      </c>
      <c r="F153" s="8" t="str">
        <f>"15691"</f>
        <v>15691</v>
      </c>
      <c r="G153" s="8" t="s">
        <v>348</v>
      </c>
      <c r="H153" s="8" t="s">
        <v>16</v>
      </c>
      <c r="I153" s="7">
        <v>528</v>
      </c>
      <c r="J153" s="7" t="s">
        <v>17</v>
      </c>
      <c r="K153" s="7" t="str">
        <f t="shared" si="9"/>
        <v>0</v>
      </c>
      <c r="L153" s="7">
        <v>597.20000000000005</v>
      </c>
    </row>
    <row r="154" spans="1:12" ht="45" x14ac:dyDescent="0.25">
      <c r="A154" s="7">
        <v>149</v>
      </c>
      <c r="B154" s="7">
        <v>950</v>
      </c>
      <c r="C154" s="8" t="s">
        <v>349</v>
      </c>
      <c r="D154" s="8" t="s">
        <v>91</v>
      </c>
      <c r="E154" s="8" t="s">
        <v>32</v>
      </c>
      <c r="F154" s="8" t="str">
        <f>"ΑΜ846183"</f>
        <v>ΑΜ846183</v>
      </c>
      <c r="G154" s="8" t="s">
        <v>350</v>
      </c>
      <c r="H154" s="8" t="s">
        <v>16</v>
      </c>
      <c r="I154" s="7">
        <v>535</v>
      </c>
      <c r="J154" s="7" t="s">
        <v>17</v>
      </c>
      <c r="K154" s="7" t="str">
        <f t="shared" si="9"/>
        <v>0</v>
      </c>
      <c r="L154" s="7">
        <v>564.4</v>
      </c>
    </row>
    <row r="155" spans="1:12" ht="60" x14ac:dyDescent="0.25">
      <c r="A155" s="7">
        <v>150</v>
      </c>
      <c r="B155" s="7">
        <v>2457</v>
      </c>
      <c r="C155" s="8" t="s">
        <v>351</v>
      </c>
      <c r="D155" s="8" t="s">
        <v>198</v>
      </c>
      <c r="E155" s="8" t="s">
        <v>324</v>
      </c>
      <c r="F155" s="8" t="str">
        <f>"ΑΖ301379"</f>
        <v>ΑΖ301379</v>
      </c>
      <c r="G155" s="8" t="s">
        <v>352</v>
      </c>
      <c r="H155" s="8" t="s">
        <v>16</v>
      </c>
      <c r="I155" s="7">
        <v>542</v>
      </c>
      <c r="J155" s="7" t="s">
        <v>17</v>
      </c>
      <c r="K155" s="7" t="str">
        <f t="shared" si="9"/>
        <v>0</v>
      </c>
      <c r="L155" s="7">
        <v>1156.2</v>
      </c>
    </row>
    <row r="156" spans="1:12" ht="45" x14ac:dyDescent="0.25">
      <c r="A156" s="7">
        <v>151</v>
      </c>
      <c r="B156" s="7">
        <v>2080</v>
      </c>
      <c r="C156" s="8" t="s">
        <v>353</v>
      </c>
      <c r="D156" s="8" t="s">
        <v>188</v>
      </c>
      <c r="E156" s="8" t="s">
        <v>24</v>
      </c>
      <c r="F156" s="8" t="str">
        <f>"ΑΒ109499"</f>
        <v>ΑΒ109499</v>
      </c>
      <c r="G156" s="8" t="s">
        <v>354</v>
      </c>
      <c r="H156" s="8" t="s">
        <v>16</v>
      </c>
      <c r="I156" s="7">
        <v>515</v>
      </c>
      <c r="J156" s="7" t="s">
        <v>17</v>
      </c>
      <c r="K156" s="7" t="str">
        <f t="shared" si="9"/>
        <v>0</v>
      </c>
      <c r="L156" s="7">
        <v>580</v>
      </c>
    </row>
    <row r="157" spans="1:12" ht="60" x14ac:dyDescent="0.25">
      <c r="A157" s="7">
        <v>152</v>
      </c>
      <c r="B157" s="7">
        <v>1990</v>
      </c>
      <c r="C157" s="8" t="s">
        <v>355</v>
      </c>
      <c r="D157" s="8" t="s">
        <v>188</v>
      </c>
      <c r="E157" s="8" t="s">
        <v>43</v>
      </c>
      <c r="F157" s="8" t="str">
        <f>"ΑΟ217352"</f>
        <v>ΑΟ217352</v>
      </c>
      <c r="G157" s="8" t="s">
        <v>135</v>
      </c>
      <c r="H157" s="8" t="s">
        <v>52</v>
      </c>
      <c r="I157" s="7">
        <v>547</v>
      </c>
      <c r="J157" s="7" t="s">
        <v>17</v>
      </c>
      <c r="K157" s="7" t="str">
        <f t="shared" si="9"/>
        <v>0</v>
      </c>
      <c r="L157" s="7">
        <v>1247.2</v>
      </c>
    </row>
    <row r="158" spans="1:12" ht="60" x14ac:dyDescent="0.25">
      <c r="A158" s="7">
        <v>153</v>
      </c>
      <c r="B158" s="7">
        <v>255</v>
      </c>
      <c r="C158" s="8" t="s">
        <v>356</v>
      </c>
      <c r="D158" s="8" t="s">
        <v>43</v>
      </c>
      <c r="E158" s="8" t="s">
        <v>296</v>
      </c>
      <c r="F158" s="8" t="str">
        <f>"ΑΝ760430"</f>
        <v>ΑΝ760430</v>
      </c>
      <c r="G158" s="8" t="s">
        <v>357</v>
      </c>
      <c r="H158" s="8" t="s">
        <v>52</v>
      </c>
      <c r="I158" s="7">
        <v>532</v>
      </c>
      <c r="J158" s="7" t="s">
        <v>17</v>
      </c>
      <c r="K158" s="7">
        <v>6</v>
      </c>
      <c r="L158" s="7">
        <v>931.2</v>
      </c>
    </row>
    <row r="159" spans="1:12" ht="45" x14ac:dyDescent="0.25">
      <c r="A159" s="7">
        <v>154</v>
      </c>
      <c r="B159" s="7">
        <v>2118</v>
      </c>
      <c r="C159" s="8" t="s">
        <v>358</v>
      </c>
      <c r="D159" s="8" t="s">
        <v>359</v>
      </c>
      <c r="E159" s="8" t="s">
        <v>360</v>
      </c>
      <c r="F159" s="8" t="str">
        <f>"Α01517956"</f>
        <v>Α01517956</v>
      </c>
      <c r="G159" s="8" t="s">
        <v>361</v>
      </c>
      <c r="H159" s="8" t="s">
        <v>16</v>
      </c>
      <c r="I159" s="7">
        <v>546</v>
      </c>
      <c r="J159" s="7" t="s">
        <v>17</v>
      </c>
      <c r="K159" s="7" t="str">
        <f>"0"</f>
        <v>0</v>
      </c>
      <c r="L159" s="7">
        <v>896.8</v>
      </c>
    </row>
    <row r="160" spans="1:12" ht="45" x14ac:dyDescent="0.25">
      <c r="A160" s="7">
        <v>155</v>
      </c>
      <c r="B160" s="7">
        <v>1993</v>
      </c>
      <c r="C160" s="8" t="s">
        <v>362</v>
      </c>
      <c r="D160" s="8" t="s">
        <v>23</v>
      </c>
      <c r="E160" s="8" t="s">
        <v>363</v>
      </c>
      <c r="F160" s="8" t="str">
        <f>"Α01060482"</f>
        <v>Α01060482</v>
      </c>
      <c r="G160" s="8" t="s">
        <v>364</v>
      </c>
      <c r="H160" s="8" t="s">
        <v>16</v>
      </c>
      <c r="I160" s="7">
        <v>592</v>
      </c>
      <c r="J160" s="7" t="s">
        <v>17</v>
      </c>
      <c r="K160" s="7">
        <v>6</v>
      </c>
      <c r="L160" s="7">
        <v>1201.4000000000001</v>
      </c>
    </row>
    <row r="161" spans="1:12" ht="45" x14ac:dyDescent="0.25">
      <c r="A161" s="7">
        <v>156</v>
      </c>
      <c r="B161" s="7">
        <v>1739</v>
      </c>
      <c r="C161" s="8" t="s">
        <v>365</v>
      </c>
      <c r="D161" s="8" t="s">
        <v>324</v>
      </c>
      <c r="E161" s="8" t="s">
        <v>366</v>
      </c>
      <c r="F161" s="8" t="str">
        <f>"ΑΕ288354"</f>
        <v>ΑΕ288354</v>
      </c>
      <c r="G161" s="8" t="s">
        <v>89</v>
      </c>
      <c r="H161" s="8" t="s">
        <v>16</v>
      </c>
      <c r="I161" s="7">
        <v>564</v>
      </c>
      <c r="J161" s="7" t="s">
        <v>17</v>
      </c>
      <c r="K161" s="7" t="str">
        <f t="shared" ref="K161:K170" si="10">"0"</f>
        <v>0</v>
      </c>
      <c r="L161" s="7">
        <v>787.4</v>
      </c>
    </row>
    <row r="162" spans="1:12" ht="45" x14ac:dyDescent="0.25">
      <c r="A162" s="7">
        <v>157</v>
      </c>
      <c r="B162" s="7">
        <v>520</v>
      </c>
      <c r="C162" s="8" t="s">
        <v>367</v>
      </c>
      <c r="D162" s="8" t="s">
        <v>31</v>
      </c>
      <c r="E162" s="8" t="s">
        <v>24</v>
      </c>
      <c r="F162" s="8" t="str">
        <f>"Α00246166"</f>
        <v>Α00246166</v>
      </c>
      <c r="G162" s="8" t="s">
        <v>89</v>
      </c>
      <c r="H162" s="8" t="s">
        <v>16</v>
      </c>
      <c r="I162" s="7">
        <v>564</v>
      </c>
      <c r="J162" s="7" t="s">
        <v>17</v>
      </c>
      <c r="K162" s="7" t="str">
        <f t="shared" si="10"/>
        <v>0</v>
      </c>
      <c r="L162" s="7">
        <v>460.8</v>
      </c>
    </row>
    <row r="163" spans="1:12" ht="45" x14ac:dyDescent="0.25">
      <c r="A163" s="7">
        <v>158</v>
      </c>
      <c r="B163" s="7">
        <v>33</v>
      </c>
      <c r="C163" s="8" t="s">
        <v>368</v>
      </c>
      <c r="D163" s="8" t="s">
        <v>78</v>
      </c>
      <c r="E163" s="8" t="s">
        <v>32</v>
      </c>
      <c r="F163" s="8" t="str">
        <f>"ΑΟ701675"</f>
        <v>ΑΟ701675</v>
      </c>
      <c r="G163" s="8" t="s">
        <v>369</v>
      </c>
      <c r="H163" s="8" t="s">
        <v>16</v>
      </c>
      <c r="I163" s="7">
        <v>537</v>
      </c>
      <c r="J163" s="7" t="s">
        <v>17</v>
      </c>
      <c r="K163" s="7" t="str">
        <f t="shared" si="10"/>
        <v>0</v>
      </c>
      <c r="L163" s="7">
        <v>575</v>
      </c>
    </row>
    <row r="164" spans="1:12" ht="60" x14ac:dyDescent="0.25">
      <c r="A164" s="7">
        <v>159</v>
      </c>
      <c r="B164" s="7">
        <v>572</v>
      </c>
      <c r="C164" s="8" t="s">
        <v>370</v>
      </c>
      <c r="D164" s="8" t="s">
        <v>371</v>
      </c>
      <c r="E164" s="8" t="s">
        <v>45</v>
      </c>
      <c r="F164" s="8" t="str">
        <f>"ΑΒ481150"</f>
        <v>ΑΒ481150</v>
      </c>
      <c r="G164" s="8" t="s">
        <v>320</v>
      </c>
      <c r="H164" s="8" t="s">
        <v>16</v>
      </c>
      <c r="I164" s="7">
        <v>509</v>
      </c>
      <c r="J164" s="7" t="s">
        <v>17</v>
      </c>
      <c r="K164" s="7" t="str">
        <f t="shared" si="10"/>
        <v>0</v>
      </c>
      <c r="L164" s="7">
        <v>476.2</v>
      </c>
    </row>
    <row r="165" spans="1:12" ht="60" x14ac:dyDescent="0.25">
      <c r="A165" s="7">
        <v>160</v>
      </c>
      <c r="B165" s="7">
        <v>284</v>
      </c>
      <c r="C165" s="8" t="s">
        <v>372</v>
      </c>
      <c r="D165" s="8" t="s">
        <v>32</v>
      </c>
      <c r="E165" s="8" t="s">
        <v>20</v>
      </c>
      <c r="F165" s="8" t="str">
        <f>"Α00362575"</f>
        <v>Α00362575</v>
      </c>
      <c r="G165" s="8" t="s">
        <v>77</v>
      </c>
      <c r="H165" s="8" t="s">
        <v>16</v>
      </c>
      <c r="I165" s="7">
        <v>520</v>
      </c>
      <c r="J165" s="7" t="s">
        <v>17</v>
      </c>
      <c r="K165" s="7" t="str">
        <f t="shared" si="10"/>
        <v>0</v>
      </c>
      <c r="L165" s="7">
        <v>445.8</v>
      </c>
    </row>
    <row r="166" spans="1:12" ht="45" x14ac:dyDescent="0.25">
      <c r="A166" s="7">
        <v>161</v>
      </c>
      <c r="B166" s="7">
        <v>930</v>
      </c>
      <c r="C166" s="8" t="s">
        <v>373</v>
      </c>
      <c r="D166" s="8" t="s">
        <v>374</v>
      </c>
      <c r="E166" s="8" t="s">
        <v>43</v>
      </c>
      <c r="F166" s="8" t="str">
        <f>"ΑΚ377950"</f>
        <v>ΑΚ377950</v>
      </c>
      <c r="G166" s="8" t="s">
        <v>89</v>
      </c>
      <c r="H166" s="8" t="s">
        <v>16</v>
      </c>
      <c r="I166" s="7">
        <v>564</v>
      </c>
      <c r="J166" s="7" t="s">
        <v>17</v>
      </c>
      <c r="K166" s="7" t="str">
        <f t="shared" si="10"/>
        <v>0</v>
      </c>
      <c r="L166" s="7">
        <v>754.8</v>
      </c>
    </row>
    <row r="167" spans="1:12" ht="60" x14ac:dyDescent="0.25">
      <c r="A167" s="7">
        <v>162</v>
      </c>
      <c r="B167" s="7">
        <v>495</v>
      </c>
      <c r="C167" s="8" t="s">
        <v>375</v>
      </c>
      <c r="D167" s="8" t="s">
        <v>43</v>
      </c>
      <c r="E167" s="8" t="s">
        <v>363</v>
      </c>
      <c r="F167" s="8" t="str">
        <f>"ΑΜ788998"</f>
        <v>ΑΜ788998</v>
      </c>
      <c r="G167" s="8" t="s">
        <v>137</v>
      </c>
      <c r="H167" s="8" t="s">
        <v>52</v>
      </c>
      <c r="I167" s="7">
        <v>540</v>
      </c>
      <c r="J167" s="7" t="s">
        <v>17</v>
      </c>
      <c r="K167" s="7" t="str">
        <f t="shared" si="10"/>
        <v>0</v>
      </c>
      <c r="L167" s="7">
        <v>636</v>
      </c>
    </row>
    <row r="168" spans="1:12" ht="45" x14ac:dyDescent="0.25">
      <c r="A168" s="7">
        <v>163</v>
      </c>
      <c r="B168" s="7">
        <v>1980</v>
      </c>
      <c r="C168" s="8" t="s">
        <v>376</v>
      </c>
      <c r="D168" s="8" t="s">
        <v>13</v>
      </c>
      <c r="E168" s="8" t="s">
        <v>24</v>
      </c>
      <c r="F168" s="8" t="str">
        <f>"ΑΖ973540"</f>
        <v>ΑΖ973540</v>
      </c>
      <c r="G168" s="8" t="s">
        <v>377</v>
      </c>
      <c r="H168" s="8" t="s">
        <v>16</v>
      </c>
      <c r="I168" s="7">
        <v>606</v>
      </c>
      <c r="J168" s="7" t="s">
        <v>17</v>
      </c>
      <c r="K168" s="7" t="str">
        <f t="shared" si="10"/>
        <v>0</v>
      </c>
      <c r="L168" s="7">
        <v>1292.4000000000001</v>
      </c>
    </row>
    <row r="169" spans="1:12" ht="60" x14ac:dyDescent="0.25">
      <c r="A169" s="7">
        <v>164</v>
      </c>
      <c r="B169" s="7">
        <v>1517</v>
      </c>
      <c r="C169" s="8" t="s">
        <v>378</v>
      </c>
      <c r="D169" s="8" t="s">
        <v>23</v>
      </c>
      <c r="E169" s="8" t="s">
        <v>188</v>
      </c>
      <c r="F169" s="8" t="str">
        <f>"ΑΚ353664"</f>
        <v>ΑΚ353664</v>
      </c>
      <c r="G169" s="8" t="s">
        <v>84</v>
      </c>
      <c r="H169" s="8" t="s">
        <v>52</v>
      </c>
      <c r="I169" s="7">
        <v>543</v>
      </c>
      <c r="J169" s="7" t="s">
        <v>17</v>
      </c>
      <c r="K169" s="7" t="str">
        <f t="shared" si="10"/>
        <v>0</v>
      </c>
      <c r="L169" s="7">
        <v>410.2</v>
      </c>
    </row>
    <row r="170" spans="1:12" ht="45" x14ac:dyDescent="0.25">
      <c r="A170" s="7">
        <v>165</v>
      </c>
      <c r="B170" s="7">
        <v>791</v>
      </c>
      <c r="C170" s="8" t="s">
        <v>426</v>
      </c>
      <c r="D170" s="8" t="s">
        <v>115</v>
      </c>
      <c r="E170" s="8" t="s">
        <v>379</v>
      </c>
      <c r="F170" s="8" t="str">
        <f>"Α01017496"</f>
        <v>Α01017496</v>
      </c>
      <c r="G170" s="8" t="s">
        <v>380</v>
      </c>
      <c r="H170" s="8" t="s">
        <v>16</v>
      </c>
      <c r="I170" s="7">
        <v>569</v>
      </c>
      <c r="J170" s="7" t="s">
        <v>17</v>
      </c>
      <c r="K170" s="7" t="str">
        <f t="shared" si="10"/>
        <v>0</v>
      </c>
      <c r="L170" s="7">
        <v>477.6</v>
      </c>
    </row>
    <row r="171" spans="1:12" ht="45" x14ac:dyDescent="0.25">
      <c r="A171" s="7">
        <v>166</v>
      </c>
      <c r="B171" s="7">
        <v>10</v>
      </c>
      <c r="C171" s="8" t="s">
        <v>381</v>
      </c>
      <c r="D171" s="8" t="s">
        <v>32</v>
      </c>
      <c r="E171" s="8" t="s">
        <v>286</v>
      </c>
      <c r="F171" s="8" t="str">
        <f>"Α01510909"</f>
        <v>Α01510909</v>
      </c>
      <c r="G171" s="8" t="s">
        <v>311</v>
      </c>
      <c r="H171" s="8" t="s">
        <v>16</v>
      </c>
      <c r="I171" s="7">
        <v>529</v>
      </c>
      <c r="J171" s="7" t="s">
        <v>17</v>
      </c>
      <c r="K171" s="7">
        <v>6</v>
      </c>
      <c r="L171" s="7">
        <v>1199.4000000000001</v>
      </c>
    </row>
    <row r="172" spans="1:12" ht="45" x14ac:dyDescent="0.25">
      <c r="A172" s="7">
        <v>167</v>
      </c>
      <c r="B172" s="7">
        <v>841</v>
      </c>
      <c r="C172" s="8" t="s">
        <v>382</v>
      </c>
      <c r="D172" s="8" t="s">
        <v>383</v>
      </c>
      <c r="E172" s="8" t="s">
        <v>32</v>
      </c>
      <c r="F172" s="8" t="str">
        <f>"ΑΑ795322"</f>
        <v>ΑΑ795322</v>
      </c>
      <c r="G172" s="8" t="s">
        <v>211</v>
      </c>
      <c r="H172" s="8" t="s">
        <v>16</v>
      </c>
      <c r="I172" s="7">
        <v>603</v>
      </c>
      <c r="J172" s="7" t="s">
        <v>17</v>
      </c>
      <c r="K172" s="7" t="str">
        <f>"0"</f>
        <v>0</v>
      </c>
      <c r="L172" s="7">
        <v>623.79999999999995</v>
      </c>
    </row>
    <row r="173" spans="1:12" ht="60" x14ac:dyDescent="0.25">
      <c r="A173" s="7">
        <v>168</v>
      </c>
      <c r="B173" s="7">
        <v>1777</v>
      </c>
      <c r="C173" s="8" t="s">
        <v>384</v>
      </c>
      <c r="D173" s="8" t="s">
        <v>147</v>
      </c>
      <c r="E173" s="8" t="s">
        <v>32</v>
      </c>
      <c r="F173" s="8" t="str">
        <f>"ΑΡ306352"</f>
        <v>ΑΡ306352</v>
      </c>
      <c r="G173" s="8" t="s">
        <v>66</v>
      </c>
      <c r="H173" s="8" t="s">
        <v>16</v>
      </c>
      <c r="I173" s="7">
        <v>501</v>
      </c>
      <c r="J173" s="7" t="s">
        <v>17</v>
      </c>
      <c r="K173" s="7" t="str">
        <f>"0"</f>
        <v>0</v>
      </c>
      <c r="L173" s="7">
        <v>1073.2</v>
      </c>
    </row>
    <row r="174" spans="1:12" ht="45" x14ac:dyDescent="0.25">
      <c r="A174" s="7">
        <v>169</v>
      </c>
      <c r="B174" s="7">
        <v>2004</v>
      </c>
      <c r="C174" s="8" t="s">
        <v>385</v>
      </c>
      <c r="D174" s="8" t="s">
        <v>386</v>
      </c>
      <c r="E174" s="8" t="s">
        <v>28</v>
      </c>
      <c r="F174" s="8" t="str">
        <f>"Α00818649"</f>
        <v>Α00818649</v>
      </c>
      <c r="G174" s="8" t="s">
        <v>387</v>
      </c>
      <c r="H174" s="8" t="s">
        <v>16</v>
      </c>
      <c r="I174" s="7">
        <v>531</v>
      </c>
      <c r="J174" s="7" t="s">
        <v>17</v>
      </c>
      <c r="K174" s="7">
        <v>6</v>
      </c>
      <c r="L174" s="7">
        <v>795</v>
      </c>
    </row>
    <row r="175" spans="1:12" ht="75" x14ac:dyDescent="0.25">
      <c r="A175" s="7">
        <v>170</v>
      </c>
      <c r="B175" s="7">
        <v>2220</v>
      </c>
      <c r="C175" s="8" t="s">
        <v>388</v>
      </c>
      <c r="D175" s="8" t="s">
        <v>91</v>
      </c>
      <c r="E175" s="8" t="s">
        <v>141</v>
      </c>
      <c r="F175" s="8" t="str">
        <f>"709890011"</f>
        <v>709890011</v>
      </c>
      <c r="G175" s="8" t="s">
        <v>389</v>
      </c>
      <c r="H175" s="8" t="s">
        <v>70</v>
      </c>
      <c r="I175" s="7">
        <v>560</v>
      </c>
      <c r="J175" s="7" t="s">
        <v>17</v>
      </c>
      <c r="K175" s="7" t="str">
        <f t="shared" ref="K175:K188" si="11">"0"</f>
        <v>0</v>
      </c>
      <c r="L175" s="7">
        <v>789.4</v>
      </c>
    </row>
    <row r="176" spans="1:12" ht="45" x14ac:dyDescent="0.25">
      <c r="A176" s="7">
        <v>171</v>
      </c>
      <c r="B176" s="7">
        <v>2884</v>
      </c>
      <c r="C176" s="8" t="s">
        <v>390</v>
      </c>
      <c r="D176" s="8" t="s">
        <v>391</v>
      </c>
      <c r="E176" s="8" t="s">
        <v>43</v>
      </c>
      <c r="F176" s="8" t="str">
        <f>"ΑΗ659378"</f>
        <v>ΑΗ659378</v>
      </c>
      <c r="G176" s="8" t="s">
        <v>81</v>
      </c>
      <c r="H176" s="8" t="s">
        <v>16</v>
      </c>
      <c r="I176" s="7">
        <v>553</v>
      </c>
      <c r="J176" s="7" t="s">
        <v>17</v>
      </c>
      <c r="K176" s="7" t="str">
        <f t="shared" si="11"/>
        <v>0</v>
      </c>
      <c r="L176" s="7">
        <v>848.2</v>
      </c>
    </row>
    <row r="177" spans="1:12" ht="45" x14ac:dyDescent="0.25">
      <c r="A177" s="7">
        <v>172</v>
      </c>
      <c r="B177" s="7">
        <v>2307</v>
      </c>
      <c r="C177" s="8" t="s">
        <v>93</v>
      </c>
      <c r="D177" s="8" t="s">
        <v>43</v>
      </c>
      <c r="E177" s="8" t="s">
        <v>24</v>
      </c>
      <c r="F177" s="8" t="str">
        <f>"ΑΝ822772"</f>
        <v>ΑΝ822772</v>
      </c>
      <c r="G177" s="8" t="s">
        <v>61</v>
      </c>
      <c r="H177" s="8" t="s">
        <v>16</v>
      </c>
      <c r="I177" s="7">
        <v>550</v>
      </c>
      <c r="J177" s="7" t="s">
        <v>17</v>
      </c>
      <c r="K177" s="7" t="str">
        <f t="shared" si="11"/>
        <v>0</v>
      </c>
      <c r="L177" s="7">
        <v>639.6</v>
      </c>
    </row>
    <row r="178" spans="1:12" ht="60" x14ac:dyDescent="0.25">
      <c r="A178" s="7">
        <v>173</v>
      </c>
      <c r="B178" s="7">
        <v>1786</v>
      </c>
      <c r="C178" s="8" t="s">
        <v>392</v>
      </c>
      <c r="D178" s="8" t="s">
        <v>393</v>
      </c>
      <c r="E178" s="8" t="s">
        <v>197</v>
      </c>
      <c r="F178" s="8" t="str">
        <f>"ΑΡ315041"</f>
        <v>ΑΡ315041</v>
      </c>
      <c r="G178" s="8" t="s">
        <v>137</v>
      </c>
      <c r="H178" s="8" t="s">
        <v>52</v>
      </c>
      <c r="I178" s="7">
        <v>540</v>
      </c>
      <c r="J178" s="7" t="s">
        <v>17</v>
      </c>
      <c r="K178" s="7" t="str">
        <f t="shared" si="11"/>
        <v>0</v>
      </c>
      <c r="L178" s="7">
        <v>877.8</v>
      </c>
    </row>
    <row r="179" spans="1:12" ht="60" x14ac:dyDescent="0.25">
      <c r="A179" s="7">
        <v>174</v>
      </c>
      <c r="B179" s="7">
        <v>883</v>
      </c>
      <c r="C179" s="8" t="s">
        <v>394</v>
      </c>
      <c r="D179" s="8" t="s">
        <v>280</v>
      </c>
      <c r="E179" s="8" t="s">
        <v>28</v>
      </c>
      <c r="F179" s="8" t="str">
        <f>"ΑΗ766481"</f>
        <v>ΑΗ766481</v>
      </c>
      <c r="G179" s="8" t="s">
        <v>395</v>
      </c>
      <c r="H179" s="8" t="s">
        <v>16</v>
      </c>
      <c r="I179" s="7">
        <v>585</v>
      </c>
      <c r="J179" s="7" t="s">
        <v>17</v>
      </c>
      <c r="K179" s="7" t="str">
        <f t="shared" si="11"/>
        <v>0</v>
      </c>
      <c r="L179" s="7">
        <v>668.4</v>
      </c>
    </row>
    <row r="180" spans="1:12" ht="45" x14ac:dyDescent="0.25">
      <c r="A180" s="7">
        <v>175</v>
      </c>
      <c r="B180" s="7">
        <v>1782</v>
      </c>
      <c r="C180" s="8" t="s">
        <v>396</v>
      </c>
      <c r="D180" s="8" t="s">
        <v>19</v>
      </c>
      <c r="E180" s="8" t="s">
        <v>31</v>
      </c>
      <c r="F180" s="8" t="str">
        <f>"ΑΟ388791"</f>
        <v>ΑΟ388791</v>
      </c>
      <c r="G180" s="8" t="s">
        <v>46</v>
      </c>
      <c r="H180" s="8" t="s">
        <v>16</v>
      </c>
      <c r="I180" s="7">
        <v>559</v>
      </c>
      <c r="J180" s="7" t="s">
        <v>17</v>
      </c>
      <c r="K180" s="7" t="str">
        <f t="shared" si="11"/>
        <v>0</v>
      </c>
      <c r="L180" s="7">
        <v>773.6</v>
      </c>
    </row>
    <row r="181" spans="1:12" ht="45" x14ac:dyDescent="0.25">
      <c r="A181" s="7">
        <v>176</v>
      </c>
      <c r="B181" s="7">
        <v>2518</v>
      </c>
      <c r="C181" s="8" t="s">
        <v>397</v>
      </c>
      <c r="D181" s="8" t="s">
        <v>213</v>
      </c>
      <c r="E181" s="8" t="s">
        <v>398</v>
      </c>
      <c r="F181" s="8" t="str">
        <f>"ΑΡ041775"</f>
        <v>ΑΡ041775</v>
      </c>
      <c r="G181" s="8" t="s">
        <v>61</v>
      </c>
      <c r="H181" s="8" t="s">
        <v>16</v>
      </c>
      <c r="I181" s="7">
        <v>550</v>
      </c>
      <c r="J181" s="7" t="s">
        <v>17</v>
      </c>
      <c r="K181" s="7" t="str">
        <f t="shared" si="11"/>
        <v>0</v>
      </c>
      <c r="L181" s="7">
        <v>1052.8</v>
      </c>
    </row>
    <row r="182" spans="1:12" ht="60" x14ac:dyDescent="0.25">
      <c r="A182" s="7">
        <v>177</v>
      </c>
      <c r="B182" s="7">
        <v>2375</v>
      </c>
      <c r="C182" s="8" t="s">
        <v>399</v>
      </c>
      <c r="D182" s="8" t="s">
        <v>400</v>
      </c>
      <c r="E182" s="8" t="s">
        <v>324</v>
      </c>
      <c r="F182" s="8" t="str">
        <f>"ΑΗ003406"</f>
        <v>ΑΗ003406</v>
      </c>
      <c r="G182" s="8" t="s">
        <v>36</v>
      </c>
      <c r="H182" s="8" t="s">
        <v>37</v>
      </c>
      <c r="I182" s="7">
        <v>582</v>
      </c>
      <c r="J182" s="7" t="s">
        <v>17</v>
      </c>
      <c r="K182" s="7" t="str">
        <f t="shared" si="11"/>
        <v>0</v>
      </c>
      <c r="L182" s="7">
        <v>877.6</v>
      </c>
    </row>
    <row r="183" spans="1:12" ht="45" x14ac:dyDescent="0.25">
      <c r="A183" s="7">
        <v>178</v>
      </c>
      <c r="B183" s="7">
        <v>1814</v>
      </c>
      <c r="C183" s="8" t="s">
        <v>401</v>
      </c>
      <c r="D183" s="8" t="s">
        <v>127</v>
      </c>
      <c r="E183" s="8" t="s">
        <v>19</v>
      </c>
      <c r="F183" s="8" t="str">
        <f>"ΑΡ639631"</f>
        <v>ΑΡ639631</v>
      </c>
      <c r="G183" s="8" t="s">
        <v>254</v>
      </c>
      <c r="H183" s="8" t="s">
        <v>16</v>
      </c>
      <c r="I183" s="7">
        <v>567</v>
      </c>
      <c r="J183" s="7" t="s">
        <v>17</v>
      </c>
      <c r="K183" s="7" t="str">
        <f t="shared" si="11"/>
        <v>0</v>
      </c>
      <c r="L183" s="7">
        <v>589.4</v>
      </c>
    </row>
    <row r="184" spans="1:12" ht="45" x14ac:dyDescent="0.25">
      <c r="A184" s="7">
        <v>179</v>
      </c>
      <c r="B184" s="7">
        <v>1820</v>
      </c>
      <c r="C184" s="8" t="s">
        <v>402</v>
      </c>
      <c r="D184" s="8" t="s">
        <v>43</v>
      </c>
      <c r="E184" s="8" t="s">
        <v>403</v>
      </c>
      <c r="F184" s="8" t="str">
        <f>"ΑΕ317235"</f>
        <v>ΑΕ317235</v>
      </c>
      <c r="G184" s="8" t="s">
        <v>404</v>
      </c>
      <c r="H184" s="8" t="s">
        <v>16</v>
      </c>
      <c r="I184" s="7">
        <v>572</v>
      </c>
      <c r="J184" s="7" t="s">
        <v>17</v>
      </c>
      <c r="K184" s="7" t="str">
        <f t="shared" si="11"/>
        <v>0</v>
      </c>
      <c r="L184" s="7">
        <v>1030</v>
      </c>
    </row>
    <row r="185" spans="1:12" ht="45" x14ac:dyDescent="0.25">
      <c r="A185" s="7">
        <v>180</v>
      </c>
      <c r="B185" s="7">
        <v>2917</v>
      </c>
      <c r="C185" s="8" t="s">
        <v>405</v>
      </c>
      <c r="D185" s="8" t="s">
        <v>406</v>
      </c>
      <c r="E185" s="8" t="s">
        <v>55</v>
      </c>
      <c r="F185" s="8" t="str">
        <f>"ΑΑ337270"</f>
        <v>ΑΑ337270</v>
      </c>
      <c r="G185" s="8" t="s">
        <v>102</v>
      </c>
      <c r="H185" s="8" t="s">
        <v>103</v>
      </c>
      <c r="I185" s="7">
        <v>558</v>
      </c>
      <c r="J185" s="7" t="s">
        <v>17</v>
      </c>
      <c r="K185" s="7" t="str">
        <f t="shared" si="11"/>
        <v>0</v>
      </c>
      <c r="L185" s="7">
        <v>699</v>
      </c>
    </row>
    <row r="186" spans="1:12" ht="45" x14ac:dyDescent="0.25">
      <c r="A186" s="7">
        <v>181</v>
      </c>
      <c r="B186" s="7">
        <v>1075</v>
      </c>
      <c r="C186" s="8" t="s">
        <v>407</v>
      </c>
      <c r="D186" s="8" t="s">
        <v>408</v>
      </c>
      <c r="E186" s="8" t="s">
        <v>221</v>
      </c>
      <c r="F186" s="8" t="str">
        <f>"ΑΟ710317"</f>
        <v>ΑΟ710317</v>
      </c>
      <c r="G186" s="8" t="s">
        <v>92</v>
      </c>
      <c r="H186" s="8" t="s">
        <v>16</v>
      </c>
      <c r="I186" s="7">
        <v>587</v>
      </c>
      <c r="J186" s="7" t="s">
        <v>17</v>
      </c>
      <c r="K186" s="7" t="str">
        <f t="shared" si="11"/>
        <v>0</v>
      </c>
      <c r="L186" s="7">
        <v>670.2</v>
      </c>
    </row>
    <row r="187" spans="1:12" ht="45" x14ac:dyDescent="0.25">
      <c r="A187" s="7">
        <v>182</v>
      </c>
      <c r="B187" s="7">
        <v>965</v>
      </c>
      <c r="C187" s="8" t="s">
        <v>409</v>
      </c>
      <c r="D187" s="8" t="s">
        <v>24</v>
      </c>
      <c r="E187" s="8" t="s">
        <v>72</v>
      </c>
      <c r="F187" s="8" t="str">
        <f>"ΑΟ354398"</f>
        <v>ΑΟ354398</v>
      </c>
      <c r="G187" s="8" t="s">
        <v>332</v>
      </c>
      <c r="H187" s="8" t="s">
        <v>16</v>
      </c>
      <c r="I187" s="7">
        <v>580</v>
      </c>
      <c r="J187" s="7" t="s">
        <v>17</v>
      </c>
      <c r="K187" s="7" t="str">
        <f t="shared" si="11"/>
        <v>0</v>
      </c>
      <c r="L187" s="7">
        <v>632.4</v>
      </c>
    </row>
    <row r="188" spans="1:12" ht="45" x14ac:dyDescent="0.25">
      <c r="A188" s="7">
        <v>183</v>
      </c>
      <c r="B188" s="7">
        <v>1790</v>
      </c>
      <c r="C188" s="8" t="s">
        <v>410</v>
      </c>
      <c r="D188" s="8" t="s">
        <v>32</v>
      </c>
      <c r="E188" s="8" t="s">
        <v>72</v>
      </c>
      <c r="F188" s="8" t="str">
        <f>"ΑΗ275371"</f>
        <v>ΑΗ275371</v>
      </c>
      <c r="G188" s="8" t="s">
        <v>350</v>
      </c>
      <c r="H188" s="8" t="s">
        <v>16</v>
      </c>
      <c r="I188" s="7">
        <v>535</v>
      </c>
      <c r="J188" s="7" t="s">
        <v>17</v>
      </c>
      <c r="K188" s="7" t="str">
        <f t="shared" si="11"/>
        <v>0</v>
      </c>
      <c r="L188" s="7">
        <v>640.4</v>
      </c>
    </row>
    <row r="189" spans="1:12" ht="45" x14ac:dyDescent="0.25">
      <c r="A189" s="7">
        <v>184</v>
      </c>
      <c r="B189" s="7">
        <v>1734</v>
      </c>
      <c r="C189" s="8" t="s">
        <v>411</v>
      </c>
      <c r="D189" s="8" t="s">
        <v>290</v>
      </c>
      <c r="E189" s="8" t="s">
        <v>324</v>
      </c>
      <c r="F189" s="8" t="str">
        <f>"ΑΖ433226"</f>
        <v>ΑΖ433226</v>
      </c>
      <c r="G189" s="8" t="s">
        <v>412</v>
      </c>
      <c r="H189" s="8" t="s">
        <v>16</v>
      </c>
      <c r="I189" s="7">
        <v>576</v>
      </c>
      <c r="J189" s="7" t="s">
        <v>17</v>
      </c>
      <c r="K189" s="7">
        <v>6</v>
      </c>
      <c r="L189" s="7">
        <v>958.2</v>
      </c>
    </row>
    <row r="190" spans="1:12" ht="60" x14ac:dyDescent="0.25">
      <c r="A190" s="7">
        <v>185</v>
      </c>
      <c r="B190" s="7">
        <v>32</v>
      </c>
      <c r="C190" s="8" t="s">
        <v>413</v>
      </c>
      <c r="D190" s="8" t="s">
        <v>228</v>
      </c>
      <c r="E190" s="8" t="s">
        <v>19</v>
      </c>
      <c r="F190" s="8" t="str">
        <f>"ΑΡ907156"</f>
        <v>ΑΡ907156</v>
      </c>
      <c r="G190" s="8" t="s">
        <v>66</v>
      </c>
      <c r="H190" s="8" t="s">
        <v>16</v>
      </c>
      <c r="I190" s="7">
        <v>501</v>
      </c>
      <c r="J190" s="7" t="s">
        <v>17</v>
      </c>
      <c r="K190" s="7" t="str">
        <f t="shared" ref="K190:K196" si="12">"0"</f>
        <v>0</v>
      </c>
      <c r="L190" s="7">
        <v>755.4</v>
      </c>
    </row>
    <row r="191" spans="1:12" ht="45" x14ac:dyDescent="0.25">
      <c r="A191" s="7">
        <v>186</v>
      </c>
      <c r="B191" s="7">
        <v>2017</v>
      </c>
      <c r="C191" s="8" t="s">
        <v>414</v>
      </c>
      <c r="D191" s="8" t="s">
        <v>24</v>
      </c>
      <c r="E191" s="8" t="s">
        <v>43</v>
      </c>
      <c r="F191" s="8" t="str">
        <f>"Α00939955"</f>
        <v>Α00939955</v>
      </c>
      <c r="G191" s="8" t="s">
        <v>92</v>
      </c>
      <c r="H191" s="8" t="s">
        <v>16</v>
      </c>
      <c r="I191" s="7">
        <v>587</v>
      </c>
      <c r="J191" s="7" t="s">
        <v>17</v>
      </c>
      <c r="K191" s="7" t="str">
        <f t="shared" si="12"/>
        <v>0</v>
      </c>
      <c r="L191" s="7">
        <v>685</v>
      </c>
    </row>
    <row r="192" spans="1:12" ht="45" x14ac:dyDescent="0.25">
      <c r="A192" s="7">
        <v>187</v>
      </c>
      <c r="B192" s="7">
        <v>799</v>
      </c>
      <c r="C192" s="8" t="s">
        <v>415</v>
      </c>
      <c r="D192" s="8" t="s">
        <v>43</v>
      </c>
      <c r="E192" s="8" t="s">
        <v>416</v>
      </c>
      <c r="F192" s="8" t="str">
        <f>"711765010"</f>
        <v>711765010</v>
      </c>
      <c r="G192" s="8" t="s">
        <v>417</v>
      </c>
      <c r="H192" s="8" t="s">
        <v>103</v>
      </c>
      <c r="I192" s="7">
        <v>534</v>
      </c>
      <c r="J192" s="7" t="s">
        <v>17</v>
      </c>
      <c r="K192" s="7" t="str">
        <f t="shared" si="12"/>
        <v>0</v>
      </c>
      <c r="L192" s="7">
        <v>740.4</v>
      </c>
    </row>
    <row r="193" spans="1:12" ht="45" x14ac:dyDescent="0.25">
      <c r="A193" s="7">
        <v>188</v>
      </c>
      <c r="B193" s="7">
        <v>1016</v>
      </c>
      <c r="C193" s="8" t="s">
        <v>418</v>
      </c>
      <c r="D193" s="8" t="s">
        <v>244</v>
      </c>
      <c r="E193" s="8" t="s">
        <v>24</v>
      </c>
      <c r="F193" s="8" t="str">
        <f>"ΑΙ361927"</f>
        <v>ΑΙ361927</v>
      </c>
      <c r="G193" s="8" t="s">
        <v>283</v>
      </c>
      <c r="H193" s="8" t="s">
        <v>16</v>
      </c>
      <c r="I193" s="7">
        <v>605</v>
      </c>
      <c r="J193" s="7" t="s">
        <v>17</v>
      </c>
      <c r="K193" s="7" t="str">
        <f t="shared" si="12"/>
        <v>0</v>
      </c>
      <c r="L193" s="7">
        <v>658</v>
      </c>
    </row>
    <row r="194" spans="1:12" ht="60" x14ac:dyDescent="0.25">
      <c r="A194" s="7">
        <v>189</v>
      </c>
      <c r="B194" s="7">
        <v>2609</v>
      </c>
      <c r="C194" s="8" t="s">
        <v>419</v>
      </c>
      <c r="D194" s="8" t="s">
        <v>145</v>
      </c>
      <c r="E194" s="8" t="s">
        <v>83</v>
      </c>
      <c r="F194" s="8" t="str">
        <f>"ΑΟ286541"</f>
        <v>ΑΟ286541</v>
      </c>
      <c r="G194" s="8" t="s">
        <v>420</v>
      </c>
      <c r="H194" s="8" t="s">
        <v>16</v>
      </c>
      <c r="I194" s="7">
        <v>566</v>
      </c>
      <c r="J194" s="7" t="s">
        <v>17</v>
      </c>
      <c r="K194" s="7" t="str">
        <f t="shared" si="12"/>
        <v>0</v>
      </c>
      <c r="L194" s="7">
        <v>777</v>
      </c>
    </row>
    <row r="195" spans="1:12" ht="60" x14ac:dyDescent="0.25">
      <c r="A195" s="7">
        <v>190</v>
      </c>
      <c r="B195" s="7">
        <v>2367</v>
      </c>
      <c r="C195" s="8" t="s">
        <v>421</v>
      </c>
      <c r="D195" s="8" t="s">
        <v>141</v>
      </c>
      <c r="E195" s="8" t="s">
        <v>24</v>
      </c>
      <c r="F195" s="8" t="str">
        <f>"ΑΙ861827"</f>
        <v>ΑΙ861827</v>
      </c>
      <c r="G195" s="8" t="s">
        <v>135</v>
      </c>
      <c r="H195" s="8" t="s">
        <v>52</v>
      </c>
      <c r="I195" s="7">
        <v>547</v>
      </c>
      <c r="J195" s="7" t="s">
        <v>17</v>
      </c>
      <c r="K195" s="7" t="str">
        <f t="shared" si="12"/>
        <v>0</v>
      </c>
      <c r="L195" s="7">
        <v>773.2</v>
      </c>
    </row>
    <row r="196" spans="1:12" ht="45" x14ac:dyDescent="0.25">
      <c r="A196" s="7">
        <v>191</v>
      </c>
      <c r="B196" s="7">
        <v>314</v>
      </c>
      <c r="C196" s="8" t="s">
        <v>422</v>
      </c>
      <c r="D196" s="8" t="s">
        <v>72</v>
      </c>
      <c r="E196" s="8" t="s">
        <v>32</v>
      </c>
      <c r="F196" s="8" t="str">
        <f>"710954012"</f>
        <v>710954012</v>
      </c>
      <c r="G196" s="8" t="s">
        <v>423</v>
      </c>
      <c r="H196" s="8" t="s">
        <v>16</v>
      </c>
      <c r="I196" s="7">
        <v>597</v>
      </c>
      <c r="J196" s="7" t="s">
        <v>17</v>
      </c>
      <c r="K196" s="7" t="str">
        <f t="shared" si="12"/>
        <v>0</v>
      </c>
      <c r="L196" s="7">
        <v>689.8</v>
      </c>
    </row>
    <row r="198" spans="1:12" ht="56.25" customHeight="1" x14ac:dyDescent="0.25">
      <c r="A198" s="9" t="s">
        <v>430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</row>
  </sheetData>
  <sortState ref="A6:L196">
    <sortCondition ref="C6:C196"/>
  </sortState>
  <mergeCells count="1">
    <mergeCell ref="A198:L1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ΔΙΟΡΙΣΤΕΟΙ ΤΕ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Iordanidis Konstantinos</dc:creator>
  <cp:lastModifiedBy>Kotsira Panagiota</cp:lastModifiedBy>
  <dcterms:created xsi:type="dcterms:W3CDTF">2025-12-19T07:58:57Z</dcterms:created>
  <dcterms:modified xsi:type="dcterms:W3CDTF">2025-12-22T11:10:25Z</dcterms:modified>
</cp:coreProperties>
</file>