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rdaki\Desktop\3ο ΕΙΣΕΠ\ΠΕΡΙΦΕΡΕΙΑΒΟΡΕΙΟΥΑΙΓΑΙΟΥ\ΟΡΘΗΕΠΑΝΑΛΗΨΗΠΡΟΣΩΡΙΝΩΝ29.10.2025\ΑΝΑΘΕΩΡΗΜΕΝΟΙ ΠΙΝΑΚΕΣ\"/>
    </mc:Choice>
  </mc:AlternateContent>
  <bookViews>
    <workbookView xWindow="0" yWindow="0" windowWidth="23040" windowHeight="10460"/>
  </bookViews>
  <sheets>
    <sheet name="ΚΑΤΑ ΦΘΙΝΟΥΣΑ ΣΕΙΡΑ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3" i="7" l="1"/>
  <c r="BL3" i="7"/>
  <c r="BK3" i="7"/>
  <c r="AV3" i="7"/>
  <c r="AW3" i="7" s="1"/>
  <c r="AR3" i="7"/>
  <c r="AO3" i="7"/>
  <c r="AM3" i="7"/>
  <c r="AP3" i="7" s="1"/>
  <c r="AK3" i="7"/>
  <c r="AI3" i="7"/>
  <c r="AH3" i="7"/>
  <c r="AE3" i="7"/>
  <c r="AC3" i="7"/>
  <c r="AA3" i="7"/>
  <c r="Y3" i="7"/>
  <c r="V3" i="7"/>
  <c r="T3" i="7"/>
  <c r="R3" i="7"/>
  <c r="P3" i="7"/>
  <c r="N3" i="7"/>
  <c r="L3" i="7"/>
  <c r="BM11" i="7"/>
  <c r="BL11" i="7"/>
  <c r="BK11" i="7"/>
  <c r="BE11" i="7" s="1"/>
  <c r="AV11" i="7"/>
  <c r="AW11" i="7" s="1"/>
  <c r="AR11" i="7"/>
  <c r="AO11" i="7"/>
  <c r="AM11" i="7"/>
  <c r="AK11" i="7"/>
  <c r="AH11" i="7"/>
  <c r="AI11" i="7" s="1"/>
  <c r="AE11" i="7"/>
  <c r="AC11" i="7"/>
  <c r="AA11" i="7"/>
  <c r="Y11" i="7"/>
  <c r="V11" i="7"/>
  <c r="W11" i="7" s="1"/>
  <c r="T11" i="7"/>
  <c r="R11" i="7"/>
  <c r="P11" i="7"/>
  <c r="N11" i="7"/>
  <c r="L11" i="7"/>
  <c r="BM13" i="7"/>
  <c r="BL13" i="7"/>
  <c r="BK13" i="7"/>
  <c r="BD13" i="7" s="1"/>
  <c r="AV13" i="7"/>
  <c r="AW13" i="7" s="1"/>
  <c r="AR13" i="7"/>
  <c r="AO13" i="7"/>
  <c r="AM13" i="7"/>
  <c r="AK13" i="7"/>
  <c r="AH13" i="7"/>
  <c r="AI13" i="7" s="1"/>
  <c r="AE13" i="7"/>
  <c r="AC13" i="7"/>
  <c r="AA13" i="7"/>
  <c r="Y13" i="7"/>
  <c r="V13" i="7"/>
  <c r="T13" i="7"/>
  <c r="R13" i="7"/>
  <c r="P13" i="7"/>
  <c r="N13" i="7"/>
  <c r="L13" i="7"/>
  <c r="BM15" i="7"/>
  <c r="BL15" i="7"/>
  <c r="BK15" i="7"/>
  <c r="AV15" i="7"/>
  <c r="AW15" i="7" s="1"/>
  <c r="AR15" i="7"/>
  <c r="AO15" i="7"/>
  <c r="AM15" i="7"/>
  <c r="AK15" i="7"/>
  <c r="AP15" i="7" s="1"/>
  <c r="AH15" i="7"/>
  <c r="AI15" i="7" s="1"/>
  <c r="AE15" i="7"/>
  <c r="AC15" i="7"/>
  <c r="AA15" i="7"/>
  <c r="Y15" i="7"/>
  <c r="V15" i="7"/>
  <c r="T15" i="7"/>
  <c r="R15" i="7"/>
  <c r="P15" i="7"/>
  <c r="N15" i="7"/>
  <c r="L15" i="7"/>
  <c r="BM6" i="7"/>
  <c r="BL6" i="7"/>
  <c r="BK6" i="7"/>
  <c r="AV6" i="7"/>
  <c r="AW6" i="7" s="1"/>
  <c r="AR6" i="7"/>
  <c r="AO6" i="7"/>
  <c r="AM6" i="7"/>
  <c r="AK6" i="7"/>
  <c r="AH6" i="7"/>
  <c r="AI6" i="7" s="1"/>
  <c r="AE6" i="7"/>
  <c r="AC6" i="7"/>
  <c r="AA6" i="7"/>
  <c r="Y6" i="7"/>
  <c r="V6" i="7"/>
  <c r="T6" i="7"/>
  <c r="R6" i="7"/>
  <c r="P6" i="7"/>
  <c r="N6" i="7"/>
  <c r="L6" i="7"/>
  <c r="BM7" i="7"/>
  <c r="BN7" i="7" s="1"/>
  <c r="BL7" i="7"/>
  <c r="BK7" i="7"/>
  <c r="AV7" i="7"/>
  <c r="AW7" i="7" s="1"/>
  <c r="AR7" i="7"/>
  <c r="AP7" i="7"/>
  <c r="AO7" i="7"/>
  <c r="AM7" i="7"/>
  <c r="AK7" i="7"/>
  <c r="AI7" i="7"/>
  <c r="AH7" i="7"/>
  <c r="AE7" i="7"/>
  <c r="AC7" i="7"/>
  <c r="AA7" i="7"/>
  <c r="AF7" i="7" s="1"/>
  <c r="Y7" i="7"/>
  <c r="V7" i="7"/>
  <c r="T7" i="7"/>
  <c r="R7" i="7"/>
  <c r="P7" i="7"/>
  <c r="N7" i="7"/>
  <c r="L7" i="7"/>
  <c r="BM10" i="7"/>
  <c r="BN10" i="7" s="1"/>
  <c r="BL10" i="7"/>
  <c r="BK10" i="7"/>
  <c r="BD10" i="7" s="1"/>
  <c r="AV10" i="7"/>
  <c r="AW10" i="7" s="1"/>
  <c r="AR10" i="7"/>
  <c r="AO10" i="7"/>
  <c r="AM10" i="7"/>
  <c r="AK10" i="7"/>
  <c r="AH10" i="7"/>
  <c r="AI10" i="7" s="1"/>
  <c r="AE10" i="7"/>
  <c r="AC10" i="7"/>
  <c r="AA10" i="7"/>
  <c r="Y10" i="7"/>
  <c r="V10" i="7"/>
  <c r="T10" i="7"/>
  <c r="R10" i="7"/>
  <c r="P10" i="7"/>
  <c r="N10" i="7"/>
  <c r="L10" i="7"/>
  <c r="BM8" i="7"/>
  <c r="BN8" i="7" s="1"/>
  <c r="BL8" i="7"/>
  <c r="BK8" i="7"/>
  <c r="AV8" i="7"/>
  <c r="AW8" i="7" s="1"/>
  <c r="AR8" i="7"/>
  <c r="AO8" i="7"/>
  <c r="AM8" i="7"/>
  <c r="AK8" i="7"/>
  <c r="AP8" i="7" s="1"/>
  <c r="AH8" i="7"/>
  <c r="AI8" i="7" s="1"/>
  <c r="AE8" i="7"/>
  <c r="AC8" i="7"/>
  <c r="AA8" i="7"/>
  <c r="Y8" i="7"/>
  <c r="V8" i="7"/>
  <c r="T8" i="7"/>
  <c r="R8" i="7"/>
  <c r="P8" i="7"/>
  <c r="N8" i="7"/>
  <c r="L8" i="7"/>
  <c r="BM4" i="7"/>
  <c r="BN4" i="7" s="1"/>
  <c r="BL4" i="7"/>
  <c r="BK4" i="7"/>
  <c r="AV4" i="7"/>
  <c r="AW4" i="7" s="1"/>
  <c r="AR4" i="7"/>
  <c r="AO4" i="7"/>
  <c r="AM4" i="7"/>
  <c r="AK4" i="7"/>
  <c r="AP4" i="7" s="1"/>
  <c r="AH4" i="7"/>
  <c r="AI4" i="7" s="1"/>
  <c r="AE4" i="7"/>
  <c r="AC4" i="7"/>
  <c r="AA4" i="7"/>
  <c r="Y4" i="7"/>
  <c r="V4" i="7"/>
  <c r="T4" i="7"/>
  <c r="R4" i="7"/>
  <c r="P4" i="7"/>
  <c r="N4" i="7"/>
  <c r="L4" i="7"/>
  <c r="BM9" i="7"/>
  <c r="BN9" i="7" s="1"/>
  <c r="BL9" i="7"/>
  <c r="BK9" i="7"/>
  <c r="AV9" i="7"/>
  <c r="AW9" i="7" s="1"/>
  <c r="AR9" i="7"/>
  <c r="AO9" i="7"/>
  <c r="AM9" i="7"/>
  <c r="AK9" i="7"/>
  <c r="AH9" i="7"/>
  <c r="AI9" i="7" s="1"/>
  <c r="AE9" i="7"/>
  <c r="AC9" i="7"/>
  <c r="AA9" i="7"/>
  <c r="Y9" i="7"/>
  <c r="V9" i="7"/>
  <c r="T9" i="7"/>
  <c r="R9" i="7"/>
  <c r="P9" i="7"/>
  <c r="N9" i="7"/>
  <c r="L9" i="7"/>
  <c r="BM12" i="7"/>
  <c r="BN12" i="7" s="1"/>
  <c r="BL12" i="7"/>
  <c r="BK12" i="7"/>
  <c r="AV12" i="7"/>
  <c r="AW12" i="7" s="1"/>
  <c r="AR12" i="7"/>
  <c r="AO12" i="7"/>
  <c r="AM12" i="7"/>
  <c r="AK12" i="7"/>
  <c r="AH12" i="7"/>
  <c r="AI12" i="7" s="1"/>
  <c r="AE12" i="7"/>
  <c r="AC12" i="7"/>
  <c r="AA12" i="7"/>
  <c r="Y12" i="7"/>
  <c r="V12" i="7"/>
  <c r="T12" i="7"/>
  <c r="R12" i="7"/>
  <c r="P12" i="7"/>
  <c r="N12" i="7"/>
  <c r="L12" i="7"/>
  <c r="BM14" i="7"/>
  <c r="BN14" i="7" s="1"/>
  <c r="BL14" i="7"/>
  <c r="BK14" i="7"/>
  <c r="AW14" i="7"/>
  <c r="AR14" i="7"/>
  <c r="AO14" i="7"/>
  <c r="AM14" i="7"/>
  <c r="AK14" i="7"/>
  <c r="AH14" i="7"/>
  <c r="AI14" i="7" s="1"/>
  <c r="AE14" i="7"/>
  <c r="AC14" i="7"/>
  <c r="AA14" i="7"/>
  <c r="Y14" i="7"/>
  <c r="V14" i="7"/>
  <c r="T14" i="7"/>
  <c r="R14" i="7"/>
  <c r="P14" i="7"/>
  <c r="N14" i="7"/>
  <c r="L14" i="7"/>
  <c r="BM5" i="7"/>
  <c r="BN5" i="7" s="1"/>
  <c r="BL5" i="7"/>
  <c r="BK5" i="7"/>
  <c r="AV5" i="7"/>
  <c r="AW5" i="7" s="1"/>
  <c r="AR5" i="7"/>
  <c r="AO5" i="7"/>
  <c r="AM5" i="7"/>
  <c r="AK5" i="7"/>
  <c r="AH5" i="7"/>
  <c r="AI5" i="7" s="1"/>
  <c r="AE5" i="7"/>
  <c r="AC5" i="7"/>
  <c r="AA5" i="7"/>
  <c r="Y5" i="7"/>
  <c r="V5" i="7"/>
  <c r="T5" i="7"/>
  <c r="R5" i="7"/>
  <c r="P5" i="7"/>
  <c r="N5" i="7"/>
  <c r="L5" i="7"/>
  <c r="AS8" i="7" l="1"/>
  <c r="AT8" i="7" s="1"/>
  <c r="BD3" i="7"/>
  <c r="AF3" i="7"/>
  <c r="AF8" i="7"/>
  <c r="W5" i="7"/>
  <c r="AP9" i="7"/>
  <c r="BD6" i="7"/>
  <c r="W12" i="7"/>
  <c r="W9" i="7"/>
  <c r="AP6" i="7"/>
  <c r="AF15" i="7"/>
  <c r="BD15" i="7"/>
  <c r="BE5" i="7"/>
  <c r="AP14" i="7"/>
  <c r="AP12" i="7"/>
  <c r="AF9" i="7"/>
  <c r="AP13" i="7"/>
  <c r="AS14" i="7"/>
  <c r="AT14" i="7" s="1"/>
  <c r="BD7" i="7"/>
  <c r="AS9" i="7"/>
  <c r="AT9" i="7" s="1"/>
  <c r="BD9" i="7"/>
  <c r="W10" i="7"/>
  <c r="W13" i="7"/>
  <c r="AF11" i="7"/>
  <c r="D11" i="7" s="1"/>
  <c r="AP11" i="7"/>
  <c r="AF5" i="7"/>
  <c r="AS5" i="7"/>
  <c r="AT5" i="7" s="1"/>
  <c r="AF14" i="7"/>
  <c r="BD14" i="7"/>
  <c r="W4" i="7"/>
  <c r="W8" i="7"/>
  <c r="AP10" i="7"/>
  <c r="W15" i="7"/>
  <c r="D15" i="7" s="1"/>
  <c r="AF13" i="7"/>
  <c r="W3" i="7"/>
  <c r="D9" i="7"/>
  <c r="BD12" i="7"/>
  <c r="BD4" i="7"/>
  <c r="BE12" i="7"/>
  <c r="AS7" i="7"/>
  <c r="AT7" i="7" s="1"/>
  <c r="BD5" i="7"/>
  <c r="W14" i="7"/>
  <c r="AF12" i="7"/>
  <c r="AF4" i="7"/>
  <c r="D4" i="7" s="1"/>
  <c r="BD8" i="7"/>
  <c r="AF10" i="7"/>
  <c r="BE10" i="7"/>
  <c r="W6" i="7"/>
  <c r="BE15" i="7"/>
  <c r="BE4" i="7"/>
  <c r="BE6" i="7"/>
  <c r="AZ6" i="7" s="1"/>
  <c r="AP5" i="7"/>
  <c r="BE14" i="7"/>
  <c r="AS12" i="7"/>
  <c r="AT12" i="7" s="1"/>
  <c r="BE9" i="7"/>
  <c r="AS4" i="7"/>
  <c r="AT4" i="7" s="1"/>
  <c r="BE8" i="7"/>
  <c r="AZ8" i="7" s="1"/>
  <c r="AS10" i="7"/>
  <c r="AT10" i="7" s="1"/>
  <c r="W7" i="7"/>
  <c r="D7" i="7" s="1"/>
  <c r="BE7" i="7"/>
  <c r="AF6" i="7"/>
  <c r="BE13" i="7"/>
  <c r="AZ13" i="7" s="1"/>
  <c r="D3" i="7"/>
  <c r="BD11" i="7"/>
  <c r="BE3" i="7"/>
  <c r="AZ3" i="7" s="1"/>
  <c r="BN6" i="7"/>
  <c r="AS6" i="7" s="1"/>
  <c r="AT6" i="7" s="1"/>
  <c r="BN15" i="7"/>
  <c r="AS15" i="7" s="1"/>
  <c r="AT15" i="7" s="1"/>
  <c r="BN13" i="7"/>
  <c r="AS13" i="7" s="1"/>
  <c r="AT13" i="7" s="1"/>
  <c r="BN11" i="7"/>
  <c r="AS11" i="7" s="1"/>
  <c r="AT11" i="7" s="1"/>
  <c r="BN3" i="7"/>
  <c r="AS3" i="7" s="1"/>
  <c r="AT3" i="7" s="1"/>
  <c r="D12" i="7" l="1"/>
  <c r="D8" i="7"/>
  <c r="E8" i="7" s="1"/>
  <c r="D10" i="7"/>
  <c r="D14" i="7"/>
  <c r="F14" i="7" s="1"/>
  <c r="AZ15" i="7"/>
  <c r="D6" i="7"/>
  <c r="E11" i="7"/>
  <c r="F11" i="7"/>
  <c r="F8" i="7"/>
  <c r="F15" i="7"/>
  <c r="E15" i="7"/>
  <c r="D5" i="7"/>
  <c r="E5" i="7" s="1"/>
  <c r="AZ14" i="7"/>
  <c r="BA14" i="7" s="1"/>
  <c r="BO14" i="7" s="1"/>
  <c r="G14" i="7" s="1"/>
  <c r="H14" i="7" s="1"/>
  <c r="I14" i="7" s="1"/>
  <c r="D13" i="7"/>
  <c r="AZ12" i="7"/>
  <c r="BA12" i="7" s="1"/>
  <c r="BO12" i="7" s="1"/>
  <c r="G12" i="7" s="1"/>
  <c r="H12" i="7" s="1"/>
  <c r="I12" i="7" s="1"/>
  <c r="AZ4" i="7"/>
  <c r="BA4" i="7" s="1"/>
  <c r="F12" i="7"/>
  <c r="E12" i="7"/>
  <c r="F4" i="7"/>
  <c r="E4" i="7"/>
  <c r="E14" i="7"/>
  <c r="BA13" i="7"/>
  <c r="BO13" i="7" s="1"/>
  <c r="G13" i="7" s="1"/>
  <c r="H13" i="7" s="1"/>
  <c r="I13" i="7" s="1"/>
  <c r="AZ7" i="7"/>
  <c r="BA8" i="7"/>
  <c r="BO8" i="7" s="1"/>
  <c r="G8" i="7" s="1"/>
  <c r="H8" i="7" s="1"/>
  <c r="I8" i="7" s="1"/>
  <c r="J8" i="7" s="1"/>
  <c r="AZ11" i="7"/>
  <c r="BA11" i="7" s="1"/>
  <c r="BO11" i="7" s="1"/>
  <c r="G11" i="7" s="1"/>
  <c r="H11" i="7" s="1"/>
  <c r="I11" i="7" s="1"/>
  <c r="BA15" i="7"/>
  <c r="BO15" i="7" s="1"/>
  <c r="G15" i="7" s="1"/>
  <c r="H15" i="7" s="1"/>
  <c r="I15" i="7" s="1"/>
  <c r="J15" i="7" s="1"/>
  <c r="AZ10" i="7"/>
  <c r="BA7" i="7"/>
  <c r="F6" i="7"/>
  <c r="E6" i="7"/>
  <c r="F10" i="7"/>
  <c r="E10" i="7"/>
  <c r="F9" i="7"/>
  <c r="E9" i="7"/>
  <c r="AZ5" i="7"/>
  <c r="BA5" i="7" s="1"/>
  <c r="F3" i="7"/>
  <c r="E3" i="7"/>
  <c r="BA6" i="7"/>
  <c r="BO6" i="7" s="1"/>
  <c r="G6" i="7" s="1"/>
  <c r="H6" i="7" s="1"/>
  <c r="I6" i="7" s="1"/>
  <c r="AZ9" i="7"/>
  <c r="BA9" i="7" s="1"/>
  <c r="BO9" i="7" s="1"/>
  <c r="G9" i="7" s="1"/>
  <c r="H9" i="7" s="1"/>
  <c r="I9" i="7" s="1"/>
  <c r="BA3" i="7"/>
  <c r="BO3" i="7" s="1"/>
  <c r="G3" i="7" s="1"/>
  <c r="H3" i="7" s="1"/>
  <c r="I3" i="7" s="1"/>
  <c r="F7" i="7"/>
  <c r="E7" i="7"/>
  <c r="F5" i="7" l="1"/>
  <c r="J11" i="7"/>
  <c r="E13" i="7"/>
  <c r="F13" i="7"/>
  <c r="J13" i="7" s="1"/>
  <c r="BO4" i="7"/>
  <c r="G4" i="7" s="1"/>
  <c r="H4" i="7" s="1"/>
  <c r="I4" i="7" s="1"/>
  <c r="J4" i="7" s="1"/>
  <c r="J14" i="7"/>
  <c r="BO7" i="7"/>
  <c r="G7" i="7" s="1"/>
  <c r="H7" i="7" s="1"/>
  <c r="I7" i="7" s="1"/>
  <c r="J3" i="7"/>
  <c r="J12" i="7"/>
  <c r="BA10" i="7"/>
  <c r="BO10" i="7" s="1"/>
  <c r="G10" i="7" s="1"/>
  <c r="H10" i="7" s="1"/>
  <c r="I10" i="7" s="1"/>
  <c r="J10" i="7" s="1"/>
  <c r="BO5" i="7"/>
  <c r="G5" i="7" s="1"/>
  <c r="H5" i="7" s="1"/>
  <c r="I5" i="7" s="1"/>
  <c r="J5" i="7" s="1"/>
  <c r="J9" i="7"/>
  <c r="J6" i="7"/>
  <c r="J7" i="7"/>
</calcChain>
</file>

<file path=xl/sharedStrings.xml><?xml version="1.0" encoding="utf-8"?>
<sst xmlns="http://schemas.openxmlformats.org/spreadsheetml/2006/main" count="79" uniqueCount="76">
  <si>
    <t>Α/Α</t>
  </si>
  <si>
    <t>ΒΑΘΜΟΛΟΓΙΑ Α΄</t>
  </si>
  <si>
    <t>ΒΑΣΙΚΟΣ ΤΙΤΛΟΣ ΣΠΟΥΔΩΝ Γ'ΒΑΘΜΙΑΣ</t>
  </si>
  <si>
    <t>ΔΕΥΤΕΡΟΣ ΤΙΤΛΟΣ ΣΠΟΥΔΩΝ Γ'ΒΑΘΜΙΑΣ</t>
  </si>
  <si>
    <t>ΣΥΝΑΦΕΣ ΔΙΔΑΚΤΟΡΙΚΟ ΔΙΠΛΩΜΑ</t>
  </si>
  <si>
    <t>ΠΡΩΤΟ ΣΥΝΑΦΕΣ ΠΜΣ</t>
  </si>
  <si>
    <t>ΓΝΩΣΗ ΞΕΝΗΣ ΓΛΩΣΣΑΣ ΑΡΙΣΤΗ</t>
  </si>
  <si>
    <t>ΓΝΩΣΗ ΞΕΝΗΣ ΓΛΩΣΣΑΣ ΚΑΛΗ</t>
  </si>
  <si>
    <t>ΠΙΣΤΟΠΟΙΗΜΕΝΗ ΕΠΙΜΟΡΦΩΣΗ</t>
  </si>
  <si>
    <t>ΜΑΧ ΠΡΟΫΠΗΡΕΣΙΑ ΣΤΟΝ ΙΔΙΩΤΙΚΟ ΤΟΜΕΑ</t>
  </si>
  <si>
    <t>ΕΠΩΝΥΜΟ</t>
  </si>
  <si>
    <t>ΟΝΟΜΑ</t>
  </si>
  <si>
    <t>INTEGRATED MASTER (5ETH)</t>
  </si>
  <si>
    <t>ΛΟΙΠΑ ΠΜΣ</t>
  </si>
  <si>
    <t>ΠΡΩΤΟ ΜΗ ΣΥΝΑΦΕΣ ΠΜΣ</t>
  </si>
  <si>
    <t>ΜΗ ΣΥΝΑΦΕΣ ΔΙΔΑΚΤΟΡΙΚΟ ΔΙΠΛΩΜΑ</t>
  </si>
  <si>
    <t>ΛΟΙΠΑ ΔΙΔΑΚΤΟΡΙΚΑ ΔΙΠΛΩΜΑΤΑ</t>
  </si>
  <si>
    <t>ΧΡΟΝΟΣ ΥΠΗΡΕΣΙΑΣ (ΜΗΝΕΣ)</t>
  </si>
  <si>
    <t>ΑΝΑΓΝΩΡΙΣΜΕΝΟΣ ΧΡΟΝΟΣ ΣΤΟΝ ΙΔΙΩΤΙΚΟ ΤΟΜΕΑ (ΜΗΝΕΣ)</t>
  </si>
  <si>
    <t>ΜΗΝΕΣ ΜΕ ΚΡΙΣΗ ΣΕ ΤΜΗΜΑ</t>
  </si>
  <si>
    <t>ΜΗΝΕΣ ΜΕ ΑΝΑΠΛΗΡΩΣΗ ΣΕ ΤΜΗΜΑ</t>
  </si>
  <si>
    <t>ΜΗΝΕΣ ΜΕ ΚΡΙΣΗ ΣΕ ΔΙΕΥΘΥΝΣΗ</t>
  </si>
  <si>
    <t>ΜΗΝΕΣ ΜΕ ΑΝΑΠΛΗΡΩΣΗ ΣΕ ΔΙΕΥΘΥΝΣΗ</t>
  </si>
  <si>
    <t>ΜΗΝΕΣ ΜΕ ΚΡΙΣΗ ΣΕ ΓΕΝΙΚΗ ΔΙΕΥΘΥΝΣΗ</t>
  </si>
  <si>
    <t>ΜΗΝΕΣ ΜΕ ΑΝΑΠΛΗΡΩΣΗ ΣΕ ΓΕΝΙΚΗ ΔΙΕΥΘΥΝΣΗ</t>
  </si>
  <si>
    <t>ΜΗΝΕΣ ΜΕ ΚΡΙΣΗ ΩΣ ΥΠΗΡΕΣΙΑΚΟΣ ΓΡΑΜΜΑΤΕΑΣ</t>
  </si>
  <si>
    <t>ΜΗΝΕΣ ΜΕ ΑΝΑΠΛΗΡΩΣΗ ΩΣ ΥΠΗΡΕΣΙΑΚΟΣ ΓΡΑΜΜΑΤΕΑΣ</t>
  </si>
  <si>
    <t>ΤΕΛΙΚΑ ΠΡΟΣΜΕΤΡΟΜΕΝΑ ΜΟΡΙΑ ΥΠΗΡΕΣΙΑΚΟΥ ΓΡΑΜΜΑΤΕΑ</t>
  </si>
  <si>
    <t>ΜΟΡΙΑ ΧΡΟΝΟΥ ΥΠΗΡΕΣΙΑΣ</t>
  </si>
  <si>
    <t>ΜΑΧ ΧΡΟΝΟΣ ΥΠΗΡΕΣΙΑΣ (ΜΗΝΕΣ)</t>
  </si>
  <si>
    <t>ΑΘΡΟΙΣΜΑ ΜΗΝΩΝ ΘΗΤΕΙΩΝ ΣΕ ΘΕΣΕΙΣ ΕΥΘΥΝΗΣ</t>
  </si>
  <si>
    <t>ΠΛΑΦΟΝ ΘΗΤΕΙΩΝ</t>
  </si>
  <si>
    <t>ΜΟΡΙΑ ΘΗΤΕΙΩΝ</t>
  </si>
  <si>
    <t>ΥΠΟΛΟΓΙΣΙΜΟΣ ΧΡΟΝΟΣ ΥΠΗΡΕΣΙΑΣ (ΜΗΝΕΣ) ΜΕ ΑΦΑΙΡΕΣΗ ΘΗΤΕΙΩΝ</t>
  </si>
  <si>
    <t>ΜΟΡΙΟΔΟΤΟΥΜ ΜΗΝΕΣ ΜΕ ΚΡΙΣΗ ΣΕ ΤΜΗΜΑ</t>
  </si>
  <si>
    <t>ΜΟΡΙΟΔΟΤΟΥΜ ΜΗΝΕΣ ΜΕ ΑΝΑΠΛ ΣΕ ΤΜΗΜΑ</t>
  </si>
  <si>
    <t>ΜΟΡΙΟΔΟΤΟΥΜ ΜΗΝΕΣ ΜΕ ΚΡΙΣΗ ΣΕ Δ/ΝΣΗ</t>
  </si>
  <si>
    <t>ΜΟΡΙΟΔΟΤΟΥΜ ΜΗΝΕΣ ΜΕ ΑΝΑΠΛ ΣΕ Δ/ΝΣΗ</t>
  </si>
  <si>
    <t>ΜΟΡΙΟΔΟΤΟΥΜ ΜΗΝΕΣ ΜΕ ΚΡΙΣΗ ΣΕ ΓΕΝ. Δ/ΝΣΗ</t>
  </si>
  <si>
    <t>ΜΟΡΙΟΔΟΤΟΥΜ ΜΗΝΕΣ ΜΕ ΑΝΑΠΛ ΣΕ ΓΕΝ. Δ/ΝΣΗ</t>
  </si>
  <si>
    <t>ΓΕΩΡΓΙΟΣ</t>
  </si>
  <si>
    <t>ΓΙΑΝΕΛΛΗ</t>
  </si>
  <si>
    <t>ΜΑΡΙΑ</t>
  </si>
  <si>
    <t>ΚΑΡΙΠΗ</t>
  </si>
  <si>
    <t>ΡΕΒΕΚΚΑ</t>
  </si>
  <si>
    <t>ΛΑΓΟΥΤΑΡΗΣ</t>
  </si>
  <si>
    <t>ΜΑΡΑΓΟΥΔΑΚΗ</t>
  </si>
  <si>
    <t>ΔΗΜΗΤΡΑ</t>
  </si>
  <si>
    <t>ΠΑΠΑΔΟΠΟΥΛΟΣ</t>
  </si>
  <si>
    <t>ΣΩΤΗΡΙΟΣ</t>
  </si>
  <si>
    <t>ΠΑΠΑΔΟΠΟΥΛΟΥ</t>
  </si>
  <si>
    <t>ΠΑΠΑΖΟΓΛΟΥ</t>
  </si>
  <si>
    <t>ΣΑΛΑΤΑΣ</t>
  </si>
  <si>
    <t>ΒΛΑΣΙΟΣ</t>
  </si>
  <si>
    <t>ΣΟΥΣΑΛΗΣ</t>
  </si>
  <si>
    <t>ΑΘΑΝΑΣΙΟΣ</t>
  </si>
  <si>
    <t>ΤΣΑΚΥΡΗ</t>
  </si>
  <si>
    <t>ΑΡΓΥΡΗ</t>
  </si>
  <si>
    <t>ΤΣΟΜΠΑΝΕΛΛΗΣ</t>
  </si>
  <si>
    <t>ΕΥΣΤΡΑΤΙΟΣ</t>
  </si>
  <si>
    <t>ΤΣΟΥΡΓΙΑΝΝΗΣ</t>
  </si>
  <si>
    <t>ΛΑΜΠΡΟΣ</t>
  </si>
  <si>
    <t>ΒΑΘΜΟΛΟΓΙΑ Α΄ (max 1.000)</t>
  </si>
  <si>
    <t>33% * A΄</t>
  </si>
  <si>
    <t>ΒΑΘΜΟΛΟΓΙΑ Β΄</t>
  </si>
  <si>
    <t>ΒΑΘΜΟΛΟΓΙΑ Β΄ (max 1.000)</t>
  </si>
  <si>
    <t>33% * B΄</t>
  </si>
  <si>
    <t>ΣΥΝΟΛΙΚΗ ΒΑΘΜΟΛΟΓΙΑ 
Α΄ΚΑΙ Β΄</t>
  </si>
  <si>
    <t>ΜΑΧ ΑΠΟ ΠΜΣ</t>
  </si>
  <si>
    <t>ΑΠΟΦΟΙΤΗΣΗ ΑΠΟ ΕΣΔΔΑ</t>
  </si>
  <si>
    <t>ΜΑΧ ΑΠΟ ΔΙΔΑΚΤΟΡΙΚΑ</t>
  </si>
  <si>
    <t>MAX ΑΠΟ ΕΠΙΜΟΡΦΩΣΗ</t>
  </si>
  <si>
    <t>ΓΝΩΣΗ ΞΕΝΗΣ ΓΛΩΣΣΑΣ ΠΟΛΥ ΚΑΛΗ</t>
  </si>
  <si>
    <t>ΜΑΧ ΑΠΟ ΞΕΝΗ ΓΛΩΣΣΑ</t>
  </si>
  <si>
    <r>
      <rPr>
        <b/>
        <sz val="14"/>
        <color theme="1"/>
        <rFont val="Arial"/>
        <family val="2"/>
        <charset val="161"/>
      </rPr>
      <t>Προσωρινός πίνακας κατάταξης</t>
    </r>
    <r>
      <rPr>
        <b/>
        <sz val="12"/>
        <color theme="1"/>
        <rFont val="Arial"/>
        <family val="2"/>
        <charset val="161"/>
      </rPr>
      <t xml:space="preserve">
Γενική Διεύθυνση Περιφερειακής Αγροτικής Οικονομίας, Κτηνιατρικής και Αλιείας 
ΠΕΡΙΦΕΡΕΙΑ ΒΟΡΕΙΟΥ ΑΙΓΑΙΟΥ
 </t>
    </r>
    <r>
      <rPr>
        <sz val="12"/>
        <color theme="1"/>
        <rFont val="Arial"/>
        <family val="2"/>
        <charset val="161"/>
      </rPr>
      <t xml:space="preserve">  ΠΡΟΚΗΡΥΞΗ: 33730/19.06.2025 (ΑΔΑ: Ψ2ΦΝ46ΜΤΛ6-2ΧΕ)</t>
    </r>
  </si>
  <si>
    <t>ΘΕΟΔΩΡΑ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</si>
</sst>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Arial Narrow"/>
      <family val="2"/>
      <charset val="161"/>
    </font>
    <font>
      <sz val="11"/>
      <color theme="1"/>
      <name val="Arial Narrow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6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2" borderId="0" xfId="0" applyFont="1" applyFill="1"/>
    <xf numFmtId="164" fontId="2" fillId="0" borderId="1" xfId="0" applyNumberFormat="1" applyFont="1" applyBorder="1"/>
    <xf numFmtId="0" fontId="2" fillId="2" borderId="1" xfId="0" applyFont="1" applyFill="1" applyBorder="1"/>
    <xf numFmtId="0" fontId="2" fillId="3" borderId="2" xfId="0" applyFont="1" applyFill="1" applyBorder="1"/>
    <xf numFmtId="0" fontId="2" fillId="3" borderId="1" xfId="0" applyFont="1" applyFill="1" applyBorder="1"/>
    <xf numFmtId="2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3" borderId="2" xfId="0" applyFont="1" applyFill="1" applyBorder="1"/>
    <xf numFmtId="0" fontId="1" fillId="3" borderId="1" xfId="0" applyFont="1" applyFill="1" applyBorder="1"/>
    <xf numFmtId="0" fontId="1" fillId="0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0" xfId="0" applyFont="1" applyFill="1"/>
    <xf numFmtId="0" fontId="3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"/>
  <sheetViews>
    <sheetView tabSelected="1" workbookViewId="0">
      <selection activeCell="A7" sqref="A7"/>
    </sheetView>
  </sheetViews>
  <sheetFormatPr defaultRowHeight="14.5" x14ac:dyDescent="0.35"/>
  <cols>
    <col min="2" max="2" width="19" bestFit="1" customWidth="1"/>
    <col min="3" max="3" width="22.1796875" bestFit="1" customWidth="1"/>
    <col min="10" max="10" width="9.1796875" style="22"/>
  </cols>
  <sheetData>
    <row r="1" spans="1:68" ht="93.75" customHeight="1" x14ac:dyDescent="0.5">
      <c r="A1" s="26" t="s">
        <v>74</v>
      </c>
      <c r="B1" s="26"/>
      <c r="C1" s="26"/>
      <c r="D1" s="26"/>
      <c r="E1" s="26"/>
      <c r="F1" s="26"/>
      <c r="G1" s="26"/>
      <c r="H1" s="26"/>
      <c r="I1" s="26"/>
      <c r="J1" s="26"/>
      <c r="K1" s="10"/>
      <c r="L1" s="10"/>
      <c r="M1" s="10"/>
      <c r="N1" s="10"/>
    </row>
    <row r="2" spans="1:68" s="11" customFormat="1" ht="116" x14ac:dyDescent="0.35">
      <c r="A2" s="18" t="s">
        <v>0</v>
      </c>
      <c r="B2" s="18" t="s">
        <v>10</v>
      </c>
      <c r="C2" s="18" t="s">
        <v>11</v>
      </c>
      <c r="D2" s="18" t="s">
        <v>1</v>
      </c>
      <c r="E2" s="18" t="s">
        <v>62</v>
      </c>
      <c r="F2" s="18" t="s">
        <v>63</v>
      </c>
      <c r="G2" s="18" t="s">
        <v>64</v>
      </c>
      <c r="H2" s="18" t="s">
        <v>65</v>
      </c>
      <c r="I2" s="18" t="s">
        <v>66</v>
      </c>
      <c r="J2" s="18" t="s">
        <v>67</v>
      </c>
      <c r="K2" s="23" t="s">
        <v>2</v>
      </c>
      <c r="L2" s="23"/>
      <c r="M2" s="23" t="s">
        <v>3</v>
      </c>
      <c r="N2" s="23"/>
      <c r="O2" s="23" t="s">
        <v>5</v>
      </c>
      <c r="P2" s="23"/>
      <c r="Q2" s="23" t="s">
        <v>14</v>
      </c>
      <c r="R2" s="23"/>
      <c r="S2" s="23" t="s">
        <v>12</v>
      </c>
      <c r="T2" s="23"/>
      <c r="U2" s="18" t="s">
        <v>13</v>
      </c>
      <c r="V2" s="18"/>
      <c r="W2" s="18" t="s">
        <v>68</v>
      </c>
      <c r="X2" s="23" t="s">
        <v>69</v>
      </c>
      <c r="Y2" s="23"/>
      <c r="Z2" s="23" t="s">
        <v>4</v>
      </c>
      <c r="AA2" s="23"/>
      <c r="AB2" s="24" t="s">
        <v>15</v>
      </c>
      <c r="AC2" s="25"/>
      <c r="AD2" s="24" t="s">
        <v>16</v>
      </c>
      <c r="AE2" s="25"/>
      <c r="AF2" s="18" t="s">
        <v>70</v>
      </c>
      <c r="AG2" s="23" t="s">
        <v>8</v>
      </c>
      <c r="AH2" s="23"/>
      <c r="AI2" s="18" t="s">
        <v>71</v>
      </c>
      <c r="AJ2" s="23" t="s">
        <v>6</v>
      </c>
      <c r="AK2" s="23"/>
      <c r="AL2" s="23" t="s">
        <v>72</v>
      </c>
      <c r="AM2" s="23"/>
      <c r="AN2" s="23" t="s">
        <v>7</v>
      </c>
      <c r="AO2" s="23"/>
      <c r="AP2" s="18" t="s">
        <v>73</v>
      </c>
      <c r="AQ2" s="18" t="s">
        <v>17</v>
      </c>
      <c r="AR2" s="24" t="s">
        <v>29</v>
      </c>
      <c r="AS2" s="25" t="s">
        <v>33</v>
      </c>
      <c r="AT2" s="19" t="s">
        <v>28</v>
      </c>
      <c r="AU2" s="24" t="s">
        <v>18</v>
      </c>
      <c r="AV2" s="25"/>
      <c r="AW2" s="19" t="s">
        <v>9</v>
      </c>
      <c r="AX2" s="18" t="s">
        <v>19</v>
      </c>
      <c r="AY2" s="18" t="s">
        <v>20</v>
      </c>
      <c r="AZ2" s="18" t="s">
        <v>34</v>
      </c>
      <c r="BA2" s="18" t="s">
        <v>35</v>
      </c>
      <c r="BB2" s="18" t="s">
        <v>21</v>
      </c>
      <c r="BC2" s="18" t="s">
        <v>22</v>
      </c>
      <c r="BD2" s="18" t="s">
        <v>36</v>
      </c>
      <c r="BE2" s="18" t="s">
        <v>37</v>
      </c>
      <c r="BF2" s="18" t="s">
        <v>23</v>
      </c>
      <c r="BG2" s="18" t="s">
        <v>24</v>
      </c>
      <c r="BH2" s="18" t="s">
        <v>25</v>
      </c>
      <c r="BI2" s="18" t="s">
        <v>26</v>
      </c>
      <c r="BJ2" s="18" t="s">
        <v>27</v>
      </c>
      <c r="BK2" s="18" t="s">
        <v>38</v>
      </c>
      <c r="BL2" s="18" t="s">
        <v>39</v>
      </c>
      <c r="BM2" s="18" t="s">
        <v>30</v>
      </c>
      <c r="BN2" s="18" t="s">
        <v>31</v>
      </c>
      <c r="BO2" s="18" t="s">
        <v>32</v>
      </c>
    </row>
    <row r="3" spans="1:68" s="21" customFormat="1" ht="14" x14ac:dyDescent="0.3">
      <c r="A3" s="12">
        <v>1</v>
      </c>
      <c r="B3" s="17" t="s">
        <v>60</v>
      </c>
      <c r="C3" s="17" t="s">
        <v>61</v>
      </c>
      <c r="D3" s="13">
        <f t="shared" ref="D3:D15" si="0">IF((L3+N3+W3+Y3+AF3+AI3+AP3)&gt;1000,1000,L3+N3+W3+Y3+AF3+AI3+AP3)</f>
        <v>770</v>
      </c>
      <c r="E3" s="13">
        <f t="shared" ref="E3:E15" si="1">IF(D3&gt;1000,1000,D3)</f>
        <v>770</v>
      </c>
      <c r="F3" s="13">
        <f t="shared" ref="F3:F15" si="2">D3*33%</f>
        <v>254.10000000000002</v>
      </c>
      <c r="G3" s="13">
        <f t="shared" ref="G3:G15" si="3">AT3+AV3+BO3</f>
        <v>826</v>
      </c>
      <c r="H3" s="13">
        <f t="shared" ref="H3:H15" si="4">IF(G3&gt;1000,1000,G3)</f>
        <v>826</v>
      </c>
      <c r="I3" s="14">
        <f t="shared" ref="I3:I15" si="5">H3*33%</f>
        <v>272.58000000000004</v>
      </c>
      <c r="J3" s="9">
        <f t="shared" ref="J3:J15" si="6">F3+I3</f>
        <v>526.68000000000006</v>
      </c>
      <c r="K3" s="15">
        <v>1</v>
      </c>
      <c r="L3" s="13">
        <f t="shared" ref="L3:L15" si="7">K3*100</f>
        <v>100</v>
      </c>
      <c r="M3" s="16"/>
      <c r="N3" s="13">
        <f t="shared" ref="N3:N15" si="8">M3*30</f>
        <v>0</v>
      </c>
      <c r="O3" s="16">
        <v>1</v>
      </c>
      <c r="P3" s="13">
        <f t="shared" ref="P3:P15" si="9">O3*200</f>
        <v>200</v>
      </c>
      <c r="Q3" s="16"/>
      <c r="R3" s="13">
        <f t="shared" ref="R3:R15" si="10">Q3*70</f>
        <v>0</v>
      </c>
      <c r="S3" s="16"/>
      <c r="T3" s="13">
        <f t="shared" ref="T3:T15" si="11">S3*150</f>
        <v>0</v>
      </c>
      <c r="U3" s="16">
        <v>1</v>
      </c>
      <c r="V3" s="13">
        <f t="shared" ref="V3:V15" si="12">IF(U3&gt;0,50,U3)</f>
        <v>50</v>
      </c>
      <c r="W3" s="13">
        <f t="shared" ref="W3:W15" si="13">IF((P3+R3+T3+V3)&gt;250,250,P3+R3+T3+V3)</f>
        <v>250</v>
      </c>
      <c r="X3" s="16"/>
      <c r="Y3" s="13">
        <f t="shared" ref="Y3:Y15" si="14">X3*275</f>
        <v>0</v>
      </c>
      <c r="Z3" s="16">
        <v>1</v>
      </c>
      <c r="AA3" s="13">
        <f t="shared" ref="AA3:AA15" si="15">Z3*350</f>
        <v>350</v>
      </c>
      <c r="AB3" s="16"/>
      <c r="AC3" s="13">
        <f t="shared" ref="AC3:AC15" si="16">AB3*100</f>
        <v>0</v>
      </c>
      <c r="AD3" s="16"/>
      <c r="AE3" s="13">
        <f t="shared" ref="AE3:AE15" si="17">IF(AD3&gt;0,70,AD3)</f>
        <v>0</v>
      </c>
      <c r="AF3" s="13">
        <f t="shared" ref="AF3:AF15" si="18">IF((AA3+AC3+AE3)&gt;420,420,AA3+AC3+AE3)</f>
        <v>350</v>
      </c>
      <c r="AG3" s="16">
        <v>4</v>
      </c>
      <c r="AH3" s="13">
        <f t="shared" ref="AH3:AH15" si="19">AG3*5</f>
        <v>20</v>
      </c>
      <c r="AI3" s="13">
        <f t="shared" ref="AI3:AI15" si="20">IF(AH3&gt;20,20,AH3)</f>
        <v>20</v>
      </c>
      <c r="AJ3" s="16">
        <v>1</v>
      </c>
      <c r="AK3" s="13">
        <f t="shared" ref="AK3:AK15" si="21">AJ3*50</f>
        <v>50</v>
      </c>
      <c r="AL3" s="16"/>
      <c r="AM3" s="13">
        <f t="shared" ref="AM3:AM15" si="22">AL3*30</f>
        <v>0</v>
      </c>
      <c r="AN3" s="16"/>
      <c r="AO3" s="13">
        <f t="shared" ref="AO3:AO15" si="23">AN3*10</f>
        <v>0</v>
      </c>
      <c r="AP3" s="13">
        <f t="shared" ref="AP3:AP15" si="24">IF((AK3+AM3+AO3)&gt;100,100,AK3+AM3+AO3)</f>
        <v>50</v>
      </c>
      <c r="AQ3" s="16">
        <v>284</v>
      </c>
      <c r="AR3" s="13">
        <f t="shared" ref="AR3:AR15" si="25">IF(AQ3&gt;396,396,AQ3)</f>
        <v>284</v>
      </c>
      <c r="AS3" s="13">
        <f t="shared" ref="AS3:AS15" si="26">AR3-BN3</f>
        <v>164</v>
      </c>
      <c r="AT3" s="13">
        <f t="shared" ref="AT3:AT15" si="27">AS3*1.5</f>
        <v>246</v>
      </c>
      <c r="AU3" s="16">
        <v>46</v>
      </c>
      <c r="AV3" s="13">
        <f t="shared" ref="AV3:AV13" si="28">AU3*1</f>
        <v>46</v>
      </c>
      <c r="AW3" s="13">
        <f t="shared" ref="AW3:AW15" si="29">IF(AV3&gt;84,84,AV3)</f>
        <v>46</v>
      </c>
      <c r="AX3" s="16">
        <v>30</v>
      </c>
      <c r="AY3" s="16">
        <v>51</v>
      </c>
      <c r="AZ3" s="17">
        <f t="shared" ref="AZ3:AZ15" si="30">IF(BK3+BL3+BD3+BE3+AX3&lt;120,AX3,120-BK3-BL3-BD3-BE3)</f>
        <v>0</v>
      </c>
      <c r="BA3" s="17">
        <f t="shared" ref="BA3:BA15" si="31">IF(BK3+BL3+BD3+BE3+AZ3+AY3&lt;120,AY3,120-BK3-BL3-BD3-BE3-AZ3)</f>
        <v>0</v>
      </c>
      <c r="BB3" s="16">
        <v>124</v>
      </c>
      <c r="BC3" s="16">
        <v>16</v>
      </c>
      <c r="BD3" s="17">
        <f t="shared" ref="BD3:BD15" si="32">IF(BK3+BL3+BB3&lt;120,BB3,120-BK3-BL3)</f>
        <v>84</v>
      </c>
      <c r="BE3" s="17">
        <f t="shared" ref="BE3:BE15" si="33">IF(BK3+BL3+BB3+BC3&lt;120,BC3,120-BK3-BL3-BD3)</f>
        <v>0</v>
      </c>
      <c r="BF3" s="16">
        <v>36</v>
      </c>
      <c r="BG3" s="16"/>
      <c r="BH3" s="13"/>
      <c r="BI3" s="13"/>
      <c r="BJ3" s="13"/>
      <c r="BK3" s="13">
        <f t="shared" ref="BK3:BK15" si="34">IF(BF3&lt;120,BF3,120)</f>
        <v>36</v>
      </c>
      <c r="BL3" s="13">
        <f t="shared" ref="BL3:BL15" si="35">IF(BF3+BG3&lt;120,BG3,120-BF3-BG3)</f>
        <v>0</v>
      </c>
      <c r="BM3" s="13">
        <f t="shared" ref="BM3:BM15" si="36">AX3+AY3+BB3+BC3+BF3+BG3</f>
        <v>257</v>
      </c>
      <c r="BN3" s="13">
        <f t="shared" ref="BN3:BN15" si="37">IF(BM3&gt;120,120,BM3)</f>
        <v>120</v>
      </c>
      <c r="BO3" s="13">
        <f t="shared" ref="BO3:BO15" si="38">IF(AY3+BC3+BG3&lt;BM3/2,(BK3+BL3)*5.5+(BD3+BE3)*4+(AZ3+BA3)*3,BK3*5.5+BL3*5.5*0.85+BD3*4+BE3*4*0.85+AZ3*3+BA3*3*0.85)</f>
        <v>534</v>
      </c>
      <c r="BP3" s="20"/>
    </row>
    <row r="4" spans="1:68" s="21" customFormat="1" ht="14" x14ac:dyDescent="0.3">
      <c r="A4" s="12">
        <v>2</v>
      </c>
      <c r="B4" s="17" t="s">
        <v>48</v>
      </c>
      <c r="C4" s="17" t="s">
        <v>49</v>
      </c>
      <c r="D4" s="13">
        <f t="shared" si="0"/>
        <v>770</v>
      </c>
      <c r="E4" s="13">
        <f t="shared" si="1"/>
        <v>770</v>
      </c>
      <c r="F4" s="13">
        <f t="shared" si="2"/>
        <v>254.10000000000002</v>
      </c>
      <c r="G4" s="13">
        <f t="shared" si="3"/>
        <v>677.5</v>
      </c>
      <c r="H4" s="13">
        <f t="shared" si="4"/>
        <v>677.5</v>
      </c>
      <c r="I4" s="14">
        <f t="shared" si="5"/>
        <v>223.57500000000002</v>
      </c>
      <c r="J4" s="9">
        <f t="shared" si="6"/>
        <v>477.67500000000007</v>
      </c>
      <c r="K4" s="15">
        <v>1</v>
      </c>
      <c r="L4" s="13">
        <f t="shared" si="7"/>
        <v>100</v>
      </c>
      <c r="M4" s="16"/>
      <c r="N4" s="13">
        <f t="shared" si="8"/>
        <v>0</v>
      </c>
      <c r="O4" s="16">
        <v>1</v>
      </c>
      <c r="P4" s="13">
        <f t="shared" si="9"/>
        <v>200</v>
      </c>
      <c r="Q4" s="16"/>
      <c r="R4" s="13">
        <f t="shared" si="10"/>
        <v>0</v>
      </c>
      <c r="S4" s="16"/>
      <c r="T4" s="13">
        <f t="shared" si="11"/>
        <v>0</v>
      </c>
      <c r="U4" s="16">
        <v>2</v>
      </c>
      <c r="V4" s="13">
        <f t="shared" si="12"/>
        <v>50</v>
      </c>
      <c r="W4" s="13">
        <f t="shared" si="13"/>
        <v>250</v>
      </c>
      <c r="X4" s="16"/>
      <c r="Y4" s="13">
        <f t="shared" si="14"/>
        <v>0</v>
      </c>
      <c r="Z4" s="16">
        <v>1</v>
      </c>
      <c r="AA4" s="13">
        <f t="shared" si="15"/>
        <v>350</v>
      </c>
      <c r="AB4" s="16"/>
      <c r="AC4" s="13">
        <f t="shared" si="16"/>
        <v>0</v>
      </c>
      <c r="AD4" s="16"/>
      <c r="AE4" s="13">
        <f t="shared" si="17"/>
        <v>0</v>
      </c>
      <c r="AF4" s="13">
        <f t="shared" si="18"/>
        <v>350</v>
      </c>
      <c r="AG4" s="16">
        <v>4</v>
      </c>
      <c r="AH4" s="13">
        <f t="shared" si="19"/>
        <v>20</v>
      </c>
      <c r="AI4" s="13">
        <f t="shared" si="20"/>
        <v>20</v>
      </c>
      <c r="AJ4" s="16">
        <v>1</v>
      </c>
      <c r="AK4" s="13">
        <f t="shared" si="21"/>
        <v>50</v>
      </c>
      <c r="AL4" s="16"/>
      <c r="AM4" s="13">
        <f t="shared" si="22"/>
        <v>0</v>
      </c>
      <c r="AN4" s="16"/>
      <c r="AO4" s="13">
        <f t="shared" si="23"/>
        <v>0</v>
      </c>
      <c r="AP4" s="13">
        <f t="shared" si="24"/>
        <v>50</v>
      </c>
      <c r="AQ4" s="16">
        <v>311</v>
      </c>
      <c r="AR4" s="13">
        <f t="shared" si="25"/>
        <v>311</v>
      </c>
      <c r="AS4" s="13">
        <f t="shared" si="26"/>
        <v>275</v>
      </c>
      <c r="AT4" s="13">
        <f t="shared" si="27"/>
        <v>412.5</v>
      </c>
      <c r="AU4" s="16">
        <v>67</v>
      </c>
      <c r="AV4" s="13">
        <f t="shared" si="28"/>
        <v>67</v>
      </c>
      <c r="AW4" s="13">
        <f t="shared" si="29"/>
        <v>67</v>
      </c>
      <c r="AX4" s="16"/>
      <c r="AY4" s="16"/>
      <c r="AZ4" s="17">
        <f t="shared" si="30"/>
        <v>0</v>
      </c>
      <c r="BA4" s="17">
        <f t="shared" si="31"/>
        <v>0</v>
      </c>
      <c r="BB4" s="16"/>
      <c r="BC4" s="16"/>
      <c r="BD4" s="17">
        <f t="shared" si="32"/>
        <v>0</v>
      </c>
      <c r="BE4" s="17">
        <f t="shared" si="33"/>
        <v>0</v>
      </c>
      <c r="BF4" s="16">
        <v>36</v>
      </c>
      <c r="BG4" s="16"/>
      <c r="BH4" s="13"/>
      <c r="BI4" s="13"/>
      <c r="BJ4" s="13"/>
      <c r="BK4" s="13">
        <f t="shared" si="34"/>
        <v>36</v>
      </c>
      <c r="BL4" s="13">
        <f t="shared" si="35"/>
        <v>0</v>
      </c>
      <c r="BM4" s="13">
        <f t="shared" si="36"/>
        <v>36</v>
      </c>
      <c r="BN4" s="13">
        <f t="shared" si="37"/>
        <v>36</v>
      </c>
      <c r="BO4" s="13">
        <f t="shared" si="38"/>
        <v>198</v>
      </c>
      <c r="BP4" s="20"/>
    </row>
    <row r="5" spans="1:68" s="21" customFormat="1" ht="14" x14ac:dyDescent="0.3">
      <c r="A5" s="12">
        <v>3</v>
      </c>
      <c r="B5" s="17" t="s">
        <v>41</v>
      </c>
      <c r="C5" s="17" t="s">
        <v>42</v>
      </c>
      <c r="D5" s="13">
        <f t="shared" si="0"/>
        <v>780</v>
      </c>
      <c r="E5" s="13">
        <f t="shared" si="1"/>
        <v>780</v>
      </c>
      <c r="F5" s="13">
        <f t="shared" si="2"/>
        <v>257.40000000000003</v>
      </c>
      <c r="G5" s="13">
        <f t="shared" si="3"/>
        <v>597.75</v>
      </c>
      <c r="H5" s="13">
        <f t="shared" si="4"/>
        <v>597.75</v>
      </c>
      <c r="I5" s="14">
        <f t="shared" si="5"/>
        <v>197.25750000000002</v>
      </c>
      <c r="J5" s="9">
        <f t="shared" si="6"/>
        <v>454.65750000000003</v>
      </c>
      <c r="K5" s="15">
        <v>1</v>
      </c>
      <c r="L5" s="13">
        <f t="shared" si="7"/>
        <v>100</v>
      </c>
      <c r="M5" s="16"/>
      <c r="N5" s="13">
        <f t="shared" si="8"/>
        <v>0</v>
      </c>
      <c r="O5" s="16">
        <v>1</v>
      </c>
      <c r="P5" s="13">
        <f t="shared" si="9"/>
        <v>200</v>
      </c>
      <c r="Q5" s="16"/>
      <c r="R5" s="13">
        <f t="shared" si="10"/>
        <v>0</v>
      </c>
      <c r="S5" s="16"/>
      <c r="T5" s="13">
        <f t="shared" si="11"/>
        <v>0</v>
      </c>
      <c r="U5" s="16">
        <v>1</v>
      </c>
      <c r="V5" s="13">
        <f t="shared" si="12"/>
        <v>50</v>
      </c>
      <c r="W5" s="13">
        <f t="shared" si="13"/>
        <v>250</v>
      </c>
      <c r="X5" s="16"/>
      <c r="Y5" s="13">
        <f t="shared" si="14"/>
        <v>0</v>
      </c>
      <c r="Z5" s="16">
        <v>1</v>
      </c>
      <c r="AA5" s="13">
        <f t="shared" si="15"/>
        <v>350</v>
      </c>
      <c r="AB5" s="16"/>
      <c r="AC5" s="13">
        <f t="shared" si="16"/>
        <v>0</v>
      </c>
      <c r="AD5" s="16"/>
      <c r="AE5" s="13">
        <f t="shared" si="17"/>
        <v>0</v>
      </c>
      <c r="AF5" s="13">
        <f t="shared" si="18"/>
        <v>350</v>
      </c>
      <c r="AG5" s="16">
        <v>4</v>
      </c>
      <c r="AH5" s="13">
        <f t="shared" si="19"/>
        <v>20</v>
      </c>
      <c r="AI5" s="13">
        <f t="shared" si="20"/>
        <v>20</v>
      </c>
      <c r="AJ5" s="16">
        <v>1</v>
      </c>
      <c r="AK5" s="13">
        <f t="shared" si="21"/>
        <v>50</v>
      </c>
      <c r="AL5" s="16"/>
      <c r="AM5" s="13">
        <f t="shared" si="22"/>
        <v>0</v>
      </c>
      <c r="AN5" s="16">
        <v>1</v>
      </c>
      <c r="AO5" s="13">
        <f t="shared" si="23"/>
        <v>10</v>
      </c>
      <c r="AP5" s="13">
        <f t="shared" si="24"/>
        <v>60</v>
      </c>
      <c r="AQ5" s="16">
        <v>307</v>
      </c>
      <c r="AR5" s="13">
        <f t="shared" si="25"/>
        <v>307</v>
      </c>
      <c r="AS5" s="13">
        <f t="shared" si="26"/>
        <v>187</v>
      </c>
      <c r="AT5" s="13">
        <f t="shared" si="27"/>
        <v>280.5</v>
      </c>
      <c r="AU5" s="16"/>
      <c r="AV5" s="13">
        <f t="shared" si="28"/>
        <v>0</v>
      </c>
      <c r="AW5" s="13">
        <f t="shared" si="29"/>
        <v>0</v>
      </c>
      <c r="AX5" s="16">
        <v>25</v>
      </c>
      <c r="AY5" s="16">
        <v>104</v>
      </c>
      <c r="AZ5" s="17">
        <f t="shared" si="30"/>
        <v>25</v>
      </c>
      <c r="BA5" s="17">
        <f t="shared" si="31"/>
        <v>95</v>
      </c>
      <c r="BB5" s="16"/>
      <c r="BC5" s="16"/>
      <c r="BD5" s="17">
        <f t="shared" si="32"/>
        <v>0</v>
      </c>
      <c r="BE5" s="17">
        <f t="shared" si="33"/>
        <v>0</v>
      </c>
      <c r="BF5" s="16"/>
      <c r="BG5" s="16"/>
      <c r="BH5" s="13"/>
      <c r="BI5" s="13"/>
      <c r="BJ5" s="13"/>
      <c r="BK5" s="13">
        <f t="shared" si="34"/>
        <v>0</v>
      </c>
      <c r="BL5" s="13">
        <f t="shared" si="35"/>
        <v>0</v>
      </c>
      <c r="BM5" s="13">
        <f t="shared" si="36"/>
        <v>129</v>
      </c>
      <c r="BN5" s="13">
        <f t="shared" si="37"/>
        <v>120</v>
      </c>
      <c r="BO5" s="13">
        <f t="shared" si="38"/>
        <v>317.25</v>
      </c>
      <c r="BP5" s="20"/>
    </row>
    <row r="6" spans="1:68" s="21" customFormat="1" ht="14" x14ac:dyDescent="0.3">
      <c r="A6" s="12">
        <v>4</v>
      </c>
      <c r="B6" s="17" t="s">
        <v>52</v>
      </c>
      <c r="C6" s="17" t="s">
        <v>53</v>
      </c>
      <c r="D6" s="13">
        <f t="shared" si="0"/>
        <v>820</v>
      </c>
      <c r="E6" s="13">
        <f t="shared" si="1"/>
        <v>820</v>
      </c>
      <c r="F6" s="13">
        <f t="shared" si="2"/>
        <v>270.60000000000002</v>
      </c>
      <c r="G6" s="13">
        <f t="shared" si="3"/>
        <v>539.70000000000005</v>
      </c>
      <c r="H6" s="13">
        <f t="shared" si="4"/>
        <v>539.70000000000005</v>
      </c>
      <c r="I6" s="14">
        <f t="shared" si="5"/>
        <v>178.10100000000003</v>
      </c>
      <c r="J6" s="9">
        <f t="shared" si="6"/>
        <v>448.70100000000002</v>
      </c>
      <c r="K6" s="15">
        <v>1</v>
      </c>
      <c r="L6" s="13">
        <f t="shared" si="7"/>
        <v>100</v>
      </c>
      <c r="M6" s="16"/>
      <c r="N6" s="13">
        <f t="shared" si="8"/>
        <v>0</v>
      </c>
      <c r="O6" s="16">
        <v>1</v>
      </c>
      <c r="P6" s="13">
        <f t="shared" si="9"/>
        <v>200</v>
      </c>
      <c r="Q6" s="16"/>
      <c r="R6" s="13">
        <f t="shared" si="10"/>
        <v>0</v>
      </c>
      <c r="S6" s="16"/>
      <c r="T6" s="13">
        <f t="shared" si="11"/>
        <v>0</v>
      </c>
      <c r="U6" s="16">
        <v>2</v>
      </c>
      <c r="V6" s="13">
        <f t="shared" si="12"/>
        <v>50</v>
      </c>
      <c r="W6" s="13">
        <f t="shared" si="13"/>
        <v>250</v>
      </c>
      <c r="X6" s="16"/>
      <c r="Y6" s="13">
        <f t="shared" si="14"/>
        <v>0</v>
      </c>
      <c r="Z6" s="16">
        <v>1</v>
      </c>
      <c r="AA6" s="13">
        <f t="shared" si="15"/>
        <v>350</v>
      </c>
      <c r="AB6" s="16"/>
      <c r="AC6" s="13">
        <f t="shared" si="16"/>
        <v>0</v>
      </c>
      <c r="AD6" s="16"/>
      <c r="AE6" s="13">
        <f t="shared" si="17"/>
        <v>0</v>
      </c>
      <c r="AF6" s="13">
        <f t="shared" si="18"/>
        <v>350</v>
      </c>
      <c r="AG6" s="16">
        <v>4</v>
      </c>
      <c r="AH6" s="13">
        <f t="shared" si="19"/>
        <v>20</v>
      </c>
      <c r="AI6" s="13">
        <f t="shared" si="20"/>
        <v>20</v>
      </c>
      <c r="AJ6" s="16">
        <v>2</v>
      </c>
      <c r="AK6" s="13">
        <f t="shared" si="21"/>
        <v>100</v>
      </c>
      <c r="AL6" s="16"/>
      <c r="AM6" s="13">
        <f t="shared" si="22"/>
        <v>0</v>
      </c>
      <c r="AN6" s="16"/>
      <c r="AO6" s="13">
        <f t="shared" si="23"/>
        <v>0</v>
      </c>
      <c r="AP6" s="13">
        <f t="shared" si="24"/>
        <v>100</v>
      </c>
      <c r="AQ6" s="16">
        <v>250</v>
      </c>
      <c r="AR6" s="13">
        <f t="shared" si="25"/>
        <v>250</v>
      </c>
      <c r="AS6" s="13">
        <f t="shared" si="26"/>
        <v>130</v>
      </c>
      <c r="AT6" s="13">
        <f t="shared" si="27"/>
        <v>195</v>
      </c>
      <c r="AU6" s="16"/>
      <c r="AV6" s="13">
        <f t="shared" si="28"/>
        <v>0</v>
      </c>
      <c r="AW6" s="13">
        <f t="shared" si="29"/>
        <v>0</v>
      </c>
      <c r="AX6" s="16">
        <v>86</v>
      </c>
      <c r="AY6" s="16">
        <v>87</v>
      </c>
      <c r="AZ6" s="17">
        <f t="shared" si="30"/>
        <v>86</v>
      </c>
      <c r="BA6" s="17">
        <f t="shared" si="31"/>
        <v>34</v>
      </c>
      <c r="BB6" s="16"/>
      <c r="BC6" s="16"/>
      <c r="BD6" s="17">
        <f t="shared" si="32"/>
        <v>0</v>
      </c>
      <c r="BE6" s="17">
        <f t="shared" si="33"/>
        <v>0</v>
      </c>
      <c r="BF6" s="16"/>
      <c r="BG6" s="16"/>
      <c r="BH6" s="13"/>
      <c r="BI6" s="13"/>
      <c r="BJ6" s="13"/>
      <c r="BK6" s="13">
        <f t="shared" si="34"/>
        <v>0</v>
      </c>
      <c r="BL6" s="13">
        <f t="shared" si="35"/>
        <v>0</v>
      </c>
      <c r="BM6" s="13">
        <f t="shared" si="36"/>
        <v>173</v>
      </c>
      <c r="BN6" s="13">
        <f t="shared" si="37"/>
        <v>120</v>
      </c>
      <c r="BO6" s="13">
        <f t="shared" si="38"/>
        <v>344.7</v>
      </c>
      <c r="BP6" s="20"/>
    </row>
    <row r="7" spans="1:68" s="21" customFormat="1" ht="14" x14ac:dyDescent="0.3">
      <c r="A7" s="12">
        <v>5</v>
      </c>
      <c r="B7" s="17" t="s">
        <v>51</v>
      </c>
      <c r="C7" s="17" t="s">
        <v>75</v>
      </c>
      <c r="D7" s="13">
        <f t="shared" si="0"/>
        <v>640</v>
      </c>
      <c r="E7" s="13">
        <f t="shared" si="1"/>
        <v>640</v>
      </c>
      <c r="F7" s="13">
        <f t="shared" si="2"/>
        <v>211.20000000000002</v>
      </c>
      <c r="G7" s="13">
        <f t="shared" si="3"/>
        <v>672</v>
      </c>
      <c r="H7" s="13">
        <f t="shared" si="4"/>
        <v>672</v>
      </c>
      <c r="I7" s="14">
        <f t="shared" si="5"/>
        <v>221.76000000000002</v>
      </c>
      <c r="J7" s="9">
        <f t="shared" si="6"/>
        <v>432.96000000000004</v>
      </c>
      <c r="K7" s="15">
        <v>1</v>
      </c>
      <c r="L7" s="13">
        <f t="shared" si="7"/>
        <v>100</v>
      </c>
      <c r="M7" s="16"/>
      <c r="N7" s="13">
        <f t="shared" si="8"/>
        <v>0</v>
      </c>
      <c r="O7" s="16"/>
      <c r="P7" s="13">
        <f t="shared" si="9"/>
        <v>0</v>
      </c>
      <c r="Q7" s="16">
        <v>1</v>
      </c>
      <c r="R7" s="13">
        <f t="shared" si="10"/>
        <v>70</v>
      </c>
      <c r="S7" s="16"/>
      <c r="T7" s="13">
        <f t="shared" si="11"/>
        <v>0</v>
      </c>
      <c r="U7" s="16"/>
      <c r="V7" s="13">
        <f t="shared" si="12"/>
        <v>0</v>
      </c>
      <c r="W7" s="13">
        <f t="shared" si="13"/>
        <v>70</v>
      </c>
      <c r="X7" s="16"/>
      <c r="Y7" s="13">
        <f t="shared" si="14"/>
        <v>0</v>
      </c>
      <c r="Z7" s="16">
        <v>1</v>
      </c>
      <c r="AA7" s="13">
        <f t="shared" si="15"/>
        <v>350</v>
      </c>
      <c r="AB7" s="16"/>
      <c r="AC7" s="13">
        <f t="shared" si="16"/>
        <v>0</v>
      </c>
      <c r="AD7" s="16"/>
      <c r="AE7" s="13">
        <f t="shared" si="17"/>
        <v>0</v>
      </c>
      <c r="AF7" s="13">
        <f t="shared" si="18"/>
        <v>350</v>
      </c>
      <c r="AG7" s="16">
        <v>4</v>
      </c>
      <c r="AH7" s="13">
        <f t="shared" si="19"/>
        <v>20</v>
      </c>
      <c r="AI7" s="13">
        <f t="shared" si="20"/>
        <v>20</v>
      </c>
      <c r="AJ7" s="16">
        <v>2</v>
      </c>
      <c r="AK7" s="13">
        <f t="shared" si="21"/>
        <v>100</v>
      </c>
      <c r="AL7" s="16"/>
      <c r="AM7" s="13">
        <f t="shared" si="22"/>
        <v>0</v>
      </c>
      <c r="AN7" s="16"/>
      <c r="AO7" s="13">
        <f t="shared" si="23"/>
        <v>0</v>
      </c>
      <c r="AP7" s="13">
        <f t="shared" si="24"/>
        <v>100</v>
      </c>
      <c r="AQ7" s="16">
        <v>328</v>
      </c>
      <c r="AR7" s="13">
        <f t="shared" si="25"/>
        <v>328</v>
      </c>
      <c r="AS7" s="13">
        <f t="shared" si="26"/>
        <v>208</v>
      </c>
      <c r="AT7" s="13">
        <f t="shared" si="27"/>
        <v>312</v>
      </c>
      <c r="AU7" s="16"/>
      <c r="AV7" s="13">
        <f t="shared" si="28"/>
        <v>0</v>
      </c>
      <c r="AW7" s="13">
        <f t="shared" si="29"/>
        <v>0</v>
      </c>
      <c r="AX7" s="16">
        <v>92</v>
      </c>
      <c r="AY7" s="16">
        <v>34</v>
      </c>
      <c r="AZ7" s="17">
        <f t="shared" si="30"/>
        <v>92</v>
      </c>
      <c r="BA7" s="17">
        <f t="shared" si="31"/>
        <v>28</v>
      </c>
      <c r="BB7" s="16"/>
      <c r="BC7" s="16"/>
      <c r="BD7" s="17">
        <f t="shared" si="32"/>
        <v>0</v>
      </c>
      <c r="BE7" s="17">
        <f t="shared" si="33"/>
        <v>0</v>
      </c>
      <c r="BF7" s="16"/>
      <c r="BG7" s="16"/>
      <c r="BH7" s="13"/>
      <c r="BI7" s="13"/>
      <c r="BJ7" s="13"/>
      <c r="BK7" s="13">
        <f t="shared" si="34"/>
        <v>0</v>
      </c>
      <c r="BL7" s="13">
        <f t="shared" si="35"/>
        <v>0</v>
      </c>
      <c r="BM7" s="13">
        <f t="shared" si="36"/>
        <v>126</v>
      </c>
      <c r="BN7" s="13">
        <f t="shared" si="37"/>
        <v>120</v>
      </c>
      <c r="BO7" s="13">
        <f t="shared" si="38"/>
        <v>360</v>
      </c>
      <c r="BP7" s="20"/>
    </row>
    <row r="8" spans="1:68" s="21" customFormat="1" ht="14" x14ac:dyDescent="0.3">
      <c r="A8" s="12">
        <v>6</v>
      </c>
      <c r="B8" s="17" t="s">
        <v>50</v>
      </c>
      <c r="C8" s="17" t="s">
        <v>47</v>
      </c>
      <c r="D8" s="13">
        <f t="shared" si="0"/>
        <v>700</v>
      </c>
      <c r="E8" s="13">
        <f t="shared" si="1"/>
        <v>700</v>
      </c>
      <c r="F8" s="13">
        <f t="shared" si="2"/>
        <v>231</v>
      </c>
      <c r="G8" s="13">
        <f t="shared" si="3"/>
        <v>598</v>
      </c>
      <c r="H8" s="13">
        <f t="shared" si="4"/>
        <v>598</v>
      </c>
      <c r="I8" s="14">
        <f t="shared" si="5"/>
        <v>197.34</v>
      </c>
      <c r="J8" s="9">
        <f t="shared" si="6"/>
        <v>428.34000000000003</v>
      </c>
      <c r="K8" s="15">
        <v>1</v>
      </c>
      <c r="L8" s="13">
        <f t="shared" si="7"/>
        <v>100</v>
      </c>
      <c r="M8" s="16">
        <v>1</v>
      </c>
      <c r="N8" s="13">
        <f t="shared" si="8"/>
        <v>30</v>
      </c>
      <c r="O8" s="16"/>
      <c r="P8" s="13">
        <f t="shared" si="9"/>
        <v>0</v>
      </c>
      <c r="Q8" s="16"/>
      <c r="R8" s="13">
        <f t="shared" si="10"/>
        <v>0</v>
      </c>
      <c r="S8" s="16">
        <v>1</v>
      </c>
      <c r="T8" s="13">
        <f t="shared" si="11"/>
        <v>150</v>
      </c>
      <c r="U8" s="16"/>
      <c r="V8" s="13">
        <f t="shared" si="12"/>
        <v>0</v>
      </c>
      <c r="W8" s="13">
        <f t="shared" si="13"/>
        <v>150</v>
      </c>
      <c r="X8" s="16"/>
      <c r="Y8" s="13">
        <f t="shared" si="14"/>
        <v>0</v>
      </c>
      <c r="Z8" s="16">
        <v>1</v>
      </c>
      <c r="AA8" s="13">
        <f t="shared" si="15"/>
        <v>350</v>
      </c>
      <c r="AB8" s="16"/>
      <c r="AC8" s="13">
        <f t="shared" si="16"/>
        <v>0</v>
      </c>
      <c r="AD8" s="16"/>
      <c r="AE8" s="13">
        <f t="shared" si="17"/>
        <v>0</v>
      </c>
      <c r="AF8" s="13">
        <f t="shared" si="18"/>
        <v>350</v>
      </c>
      <c r="AG8" s="16">
        <v>4</v>
      </c>
      <c r="AH8" s="13">
        <f t="shared" si="19"/>
        <v>20</v>
      </c>
      <c r="AI8" s="13">
        <f t="shared" si="20"/>
        <v>20</v>
      </c>
      <c r="AJ8" s="16">
        <v>1</v>
      </c>
      <c r="AK8" s="13">
        <f t="shared" si="21"/>
        <v>50</v>
      </c>
      <c r="AL8" s="16"/>
      <c r="AM8" s="13">
        <f t="shared" si="22"/>
        <v>0</v>
      </c>
      <c r="AN8" s="16"/>
      <c r="AO8" s="13">
        <f t="shared" si="23"/>
        <v>0</v>
      </c>
      <c r="AP8" s="13">
        <f t="shared" si="24"/>
        <v>50</v>
      </c>
      <c r="AQ8" s="16">
        <v>306</v>
      </c>
      <c r="AR8" s="13">
        <f t="shared" si="25"/>
        <v>306</v>
      </c>
      <c r="AS8" s="13">
        <f t="shared" si="26"/>
        <v>266</v>
      </c>
      <c r="AT8" s="13">
        <f t="shared" si="27"/>
        <v>399</v>
      </c>
      <c r="AU8" s="16">
        <v>79</v>
      </c>
      <c r="AV8" s="13">
        <f t="shared" si="28"/>
        <v>79</v>
      </c>
      <c r="AW8" s="13">
        <f t="shared" si="29"/>
        <v>79</v>
      </c>
      <c r="AX8" s="16">
        <v>40</v>
      </c>
      <c r="AY8" s="16"/>
      <c r="AZ8" s="17">
        <f t="shared" si="30"/>
        <v>40</v>
      </c>
      <c r="BA8" s="17">
        <f t="shared" si="31"/>
        <v>0</v>
      </c>
      <c r="BB8" s="16"/>
      <c r="BC8" s="16"/>
      <c r="BD8" s="17">
        <f t="shared" si="32"/>
        <v>0</v>
      </c>
      <c r="BE8" s="17">
        <f t="shared" si="33"/>
        <v>0</v>
      </c>
      <c r="BF8" s="16"/>
      <c r="BG8" s="16"/>
      <c r="BH8" s="13"/>
      <c r="BI8" s="13"/>
      <c r="BJ8" s="13"/>
      <c r="BK8" s="13">
        <f t="shared" si="34"/>
        <v>0</v>
      </c>
      <c r="BL8" s="13">
        <f t="shared" si="35"/>
        <v>0</v>
      </c>
      <c r="BM8" s="13">
        <f t="shared" si="36"/>
        <v>40</v>
      </c>
      <c r="BN8" s="13">
        <f t="shared" si="37"/>
        <v>40</v>
      </c>
      <c r="BO8" s="13">
        <f t="shared" si="38"/>
        <v>120</v>
      </c>
      <c r="BP8" s="20"/>
    </row>
    <row r="9" spans="1:68" s="21" customFormat="1" ht="14" x14ac:dyDescent="0.3">
      <c r="A9" s="12">
        <v>7</v>
      </c>
      <c r="B9" s="17" t="s">
        <v>46</v>
      </c>
      <c r="C9" s="17" t="s">
        <v>47</v>
      </c>
      <c r="D9" s="13">
        <f t="shared" si="0"/>
        <v>730</v>
      </c>
      <c r="E9" s="13">
        <f t="shared" si="1"/>
        <v>730</v>
      </c>
      <c r="F9" s="13">
        <f t="shared" si="2"/>
        <v>240.9</v>
      </c>
      <c r="G9" s="13">
        <f t="shared" si="3"/>
        <v>541.20000000000005</v>
      </c>
      <c r="H9" s="13">
        <f t="shared" si="4"/>
        <v>541.20000000000005</v>
      </c>
      <c r="I9" s="14">
        <f t="shared" si="5"/>
        <v>178.59600000000003</v>
      </c>
      <c r="J9" s="9">
        <f t="shared" si="6"/>
        <v>419.49600000000004</v>
      </c>
      <c r="K9" s="15">
        <v>1</v>
      </c>
      <c r="L9" s="13">
        <f t="shared" si="7"/>
        <v>100</v>
      </c>
      <c r="M9" s="16"/>
      <c r="N9" s="13">
        <f t="shared" si="8"/>
        <v>0</v>
      </c>
      <c r="O9" s="16">
        <v>1</v>
      </c>
      <c r="P9" s="13">
        <f t="shared" si="9"/>
        <v>200</v>
      </c>
      <c r="Q9" s="16"/>
      <c r="R9" s="13">
        <f t="shared" si="10"/>
        <v>0</v>
      </c>
      <c r="S9" s="16"/>
      <c r="T9" s="13">
        <f t="shared" si="11"/>
        <v>0</v>
      </c>
      <c r="U9" s="16"/>
      <c r="V9" s="13">
        <f t="shared" si="12"/>
        <v>0</v>
      </c>
      <c r="W9" s="13">
        <f t="shared" si="13"/>
        <v>200</v>
      </c>
      <c r="X9" s="16"/>
      <c r="Y9" s="13">
        <f t="shared" si="14"/>
        <v>0</v>
      </c>
      <c r="Z9" s="16">
        <v>1</v>
      </c>
      <c r="AA9" s="13">
        <f t="shared" si="15"/>
        <v>350</v>
      </c>
      <c r="AB9" s="16"/>
      <c r="AC9" s="13">
        <f t="shared" si="16"/>
        <v>0</v>
      </c>
      <c r="AD9" s="16"/>
      <c r="AE9" s="13">
        <f t="shared" si="17"/>
        <v>0</v>
      </c>
      <c r="AF9" s="13">
        <f t="shared" si="18"/>
        <v>350</v>
      </c>
      <c r="AG9" s="16"/>
      <c r="AH9" s="13">
        <f t="shared" si="19"/>
        <v>0</v>
      </c>
      <c r="AI9" s="13">
        <f t="shared" si="20"/>
        <v>0</v>
      </c>
      <c r="AJ9" s="16">
        <v>1</v>
      </c>
      <c r="AK9" s="13">
        <f t="shared" si="21"/>
        <v>50</v>
      </c>
      <c r="AL9" s="16">
        <v>1</v>
      </c>
      <c r="AM9" s="13">
        <f t="shared" si="22"/>
        <v>30</v>
      </c>
      <c r="AN9" s="16"/>
      <c r="AO9" s="13">
        <f t="shared" si="23"/>
        <v>0</v>
      </c>
      <c r="AP9" s="13">
        <f t="shared" si="24"/>
        <v>80</v>
      </c>
      <c r="AQ9" s="16">
        <v>321</v>
      </c>
      <c r="AR9" s="13">
        <f t="shared" si="25"/>
        <v>321</v>
      </c>
      <c r="AS9" s="13">
        <f t="shared" si="26"/>
        <v>274</v>
      </c>
      <c r="AT9" s="13">
        <f t="shared" si="27"/>
        <v>411</v>
      </c>
      <c r="AU9" s="16"/>
      <c r="AV9" s="13">
        <f t="shared" si="28"/>
        <v>0</v>
      </c>
      <c r="AW9" s="13">
        <f t="shared" si="29"/>
        <v>0</v>
      </c>
      <c r="AX9" s="16">
        <v>23</v>
      </c>
      <c r="AY9" s="16">
        <v>24</v>
      </c>
      <c r="AZ9" s="17">
        <f t="shared" si="30"/>
        <v>23</v>
      </c>
      <c r="BA9" s="17">
        <f t="shared" si="31"/>
        <v>24</v>
      </c>
      <c r="BB9" s="16"/>
      <c r="BC9" s="16"/>
      <c r="BD9" s="17">
        <f t="shared" si="32"/>
        <v>0</v>
      </c>
      <c r="BE9" s="17">
        <f t="shared" si="33"/>
        <v>0</v>
      </c>
      <c r="BF9" s="16"/>
      <c r="BG9" s="16"/>
      <c r="BH9" s="13"/>
      <c r="BI9" s="13"/>
      <c r="BJ9" s="13"/>
      <c r="BK9" s="13">
        <f t="shared" si="34"/>
        <v>0</v>
      </c>
      <c r="BL9" s="13">
        <f t="shared" si="35"/>
        <v>0</v>
      </c>
      <c r="BM9" s="13">
        <f t="shared" si="36"/>
        <v>47</v>
      </c>
      <c r="BN9" s="13">
        <f t="shared" si="37"/>
        <v>47</v>
      </c>
      <c r="BO9" s="13">
        <f t="shared" si="38"/>
        <v>130.19999999999999</v>
      </c>
      <c r="BP9" s="20"/>
    </row>
    <row r="10" spans="1:68" s="4" customFormat="1" ht="14" x14ac:dyDescent="0.3">
      <c r="A10" s="3">
        <v>8</v>
      </c>
      <c r="B10" s="2" t="s">
        <v>51</v>
      </c>
      <c r="C10" s="2" t="s">
        <v>40</v>
      </c>
      <c r="D10" s="1">
        <f t="shared" si="0"/>
        <v>640</v>
      </c>
      <c r="E10" s="1">
        <f t="shared" si="1"/>
        <v>640</v>
      </c>
      <c r="F10" s="1">
        <f t="shared" si="2"/>
        <v>211.20000000000002</v>
      </c>
      <c r="G10" s="1">
        <f t="shared" si="3"/>
        <v>551.35</v>
      </c>
      <c r="H10" s="1">
        <f t="shared" si="4"/>
        <v>551.35</v>
      </c>
      <c r="I10" s="5">
        <f t="shared" si="5"/>
        <v>181.94550000000001</v>
      </c>
      <c r="J10" s="9">
        <f t="shared" si="6"/>
        <v>393.14550000000003</v>
      </c>
      <c r="K10" s="7">
        <v>1</v>
      </c>
      <c r="L10" s="1">
        <f t="shared" si="7"/>
        <v>100</v>
      </c>
      <c r="M10" s="8"/>
      <c r="N10" s="1">
        <f t="shared" si="8"/>
        <v>0</v>
      </c>
      <c r="O10" s="8"/>
      <c r="P10" s="1">
        <f t="shared" si="9"/>
        <v>0</v>
      </c>
      <c r="Q10" s="8">
        <v>1</v>
      </c>
      <c r="R10" s="1">
        <f t="shared" si="10"/>
        <v>70</v>
      </c>
      <c r="S10" s="8"/>
      <c r="T10" s="1">
        <f t="shared" si="11"/>
        <v>0</v>
      </c>
      <c r="U10" s="8"/>
      <c r="V10" s="1">
        <f t="shared" si="12"/>
        <v>0</v>
      </c>
      <c r="W10" s="1">
        <f t="shared" si="13"/>
        <v>70</v>
      </c>
      <c r="X10" s="8"/>
      <c r="Y10" s="1">
        <f t="shared" si="14"/>
        <v>0</v>
      </c>
      <c r="Z10" s="8">
        <v>1</v>
      </c>
      <c r="AA10" s="1">
        <f t="shared" si="15"/>
        <v>350</v>
      </c>
      <c r="AB10" s="8"/>
      <c r="AC10" s="1">
        <f t="shared" si="16"/>
        <v>0</v>
      </c>
      <c r="AD10" s="8"/>
      <c r="AE10" s="1">
        <f t="shared" si="17"/>
        <v>0</v>
      </c>
      <c r="AF10" s="1">
        <f t="shared" si="18"/>
        <v>350</v>
      </c>
      <c r="AG10" s="8">
        <v>4</v>
      </c>
      <c r="AH10" s="1">
        <f t="shared" si="19"/>
        <v>20</v>
      </c>
      <c r="AI10" s="1">
        <f t="shared" si="20"/>
        <v>20</v>
      </c>
      <c r="AJ10" s="8">
        <v>2</v>
      </c>
      <c r="AK10" s="1">
        <f t="shared" si="21"/>
        <v>100</v>
      </c>
      <c r="AL10" s="8"/>
      <c r="AM10" s="1">
        <f t="shared" si="22"/>
        <v>0</v>
      </c>
      <c r="AN10" s="8"/>
      <c r="AO10" s="1">
        <f t="shared" si="23"/>
        <v>0</v>
      </c>
      <c r="AP10" s="1">
        <f t="shared" si="24"/>
        <v>100</v>
      </c>
      <c r="AQ10" s="8">
        <v>270</v>
      </c>
      <c r="AR10" s="1">
        <f t="shared" si="25"/>
        <v>270</v>
      </c>
      <c r="AS10" s="1">
        <f t="shared" si="26"/>
        <v>150</v>
      </c>
      <c r="AT10" s="1">
        <f t="shared" si="27"/>
        <v>225</v>
      </c>
      <c r="AU10" s="8">
        <v>10</v>
      </c>
      <c r="AV10" s="1">
        <f t="shared" si="28"/>
        <v>10</v>
      </c>
      <c r="AW10" s="1">
        <f t="shared" si="29"/>
        <v>10</v>
      </c>
      <c r="AX10" s="8">
        <v>23</v>
      </c>
      <c r="AY10" s="8">
        <v>100</v>
      </c>
      <c r="AZ10" s="2">
        <f t="shared" si="30"/>
        <v>23</v>
      </c>
      <c r="BA10" s="2">
        <f t="shared" si="31"/>
        <v>97</v>
      </c>
      <c r="BB10" s="8"/>
      <c r="BC10" s="8"/>
      <c r="BD10" s="2">
        <f t="shared" si="32"/>
        <v>0</v>
      </c>
      <c r="BE10" s="2">
        <f t="shared" si="33"/>
        <v>0</v>
      </c>
      <c r="BF10" s="8"/>
      <c r="BG10" s="8"/>
      <c r="BH10" s="1"/>
      <c r="BI10" s="1"/>
      <c r="BJ10" s="1"/>
      <c r="BK10" s="1">
        <f t="shared" si="34"/>
        <v>0</v>
      </c>
      <c r="BL10" s="1">
        <f t="shared" si="35"/>
        <v>0</v>
      </c>
      <c r="BM10" s="1">
        <f t="shared" si="36"/>
        <v>123</v>
      </c>
      <c r="BN10" s="1">
        <f t="shared" si="37"/>
        <v>120</v>
      </c>
      <c r="BO10" s="1">
        <f t="shared" si="38"/>
        <v>316.35000000000002</v>
      </c>
      <c r="BP10" s="6"/>
    </row>
    <row r="11" spans="1:68" s="4" customFormat="1" ht="14" x14ac:dyDescent="0.3">
      <c r="A11" s="3">
        <v>9</v>
      </c>
      <c r="B11" s="2" t="s">
        <v>58</v>
      </c>
      <c r="C11" s="2" t="s">
        <v>59</v>
      </c>
      <c r="D11" s="1">
        <f t="shared" si="0"/>
        <v>570</v>
      </c>
      <c r="E11" s="1">
        <f t="shared" si="1"/>
        <v>570</v>
      </c>
      <c r="F11" s="1">
        <f t="shared" si="2"/>
        <v>188.10000000000002</v>
      </c>
      <c r="G11" s="1">
        <f t="shared" si="3"/>
        <v>590</v>
      </c>
      <c r="H11" s="1">
        <f t="shared" si="4"/>
        <v>590</v>
      </c>
      <c r="I11" s="5">
        <f t="shared" si="5"/>
        <v>194.70000000000002</v>
      </c>
      <c r="J11" s="9">
        <f t="shared" si="6"/>
        <v>382.80000000000007</v>
      </c>
      <c r="K11" s="7">
        <v>1</v>
      </c>
      <c r="L11" s="1">
        <f t="shared" si="7"/>
        <v>100</v>
      </c>
      <c r="M11" s="8"/>
      <c r="N11" s="1">
        <f t="shared" si="8"/>
        <v>0</v>
      </c>
      <c r="O11" s="8"/>
      <c r="P11" s="1">
        <f t="shared" si="9"/>
        <v>0</v>
      </c>
      <c r="Q11" s="8"/>
      <c r="R11" s="1">
        <f t="shared" si="10"/>
        <v>0</v>
      </c>
      <c r="S11" s="8"/>
      <c r="T11" s="1">
        <f t="shared" si="11"/>
        <v>0</v>
      </c>
      <c r="U11" s="8"/>
      <c r="V11" s="1">
        <f t="shared" si="12"/>
        <v>0</v>
      </c>
      <c r="W11" s="1">
        <f t="shared" si="13"/>
        <v>0</v>
      </c>
      <c r="X11" s="8"/>
      <c r="Y11" s="1">
        <f t="shared" si="14"/>
        <v>0</v>
      </c>
      <c r="Z11" s="8">
        <v>1</v>
      </c>
      <c r="AA11" s="1">
        <f t="shared" si="15"/>
        <v>350</v>
      </c>
      <c r="AB11" s="8"/>
      <c r="AC11" s="1">
        <f t="shared" si="16"/>
        <v>0</v>
      </c>
      <c r="AD11" s="8"/>
      <c r="AE11" s="1">
        <f t="shared" si="17"/>
        <v>0</v>
      </c>
      <c r="AF11" s="1">
        <f t="shared" si="18"/>
        <v>350</v>
      </c>
      <c r="AG11" s="8">
        <v>4</v>
      </c>
      <c r="AH11" s="1">
        <f t="shared" si="19"/>
        <v>20</v>
      </c>
      <c r="AI11" s="1">
        <f t="shared" si="20"/>
        <v>20</v>
      </c>
      <c r="AJ11" s="8">
        <v>2</v>
      </c>
      <c r="AK11" s="1">
        <f t="shared" si="21"/>
        <v>100</v>
      </c>
      <c r="AL11" s="8"/>
      <c r="AM11" s="1">
        <f t="shared" si="22"/>
        <v>0</v>
      </c>
      <c r="AN11" s="8"/>
      <c r="AO11" s="1">
        <f t="shared" si="23"/>
        <v>0</v>
      </c>
      <c r="AP11" s="1">
        <f t="shared" si="24"/>
        <v>100</v>
      </c>
      <c r="AQ11" s="8">
        <v>268</v>
      </c>
      <c r="AR11" s="1">
        <f t="shared" si="25"/>
        <v>268</v>
      </c>
      <c r="AS11" s="1">
        <f t="shared" si="26"/>
        <v>148</v>
      </c>
      <c r="AT11" s="1">
        <f t="shared" si="27"/>
        <v>222</v>
      </c>
      <c r="AU11" s="8"/>
      <c r="AV11" s="1">
        <f t="shared" si="28"/>
        <v>0</v>
      </c>
      <c r="AW11" s="1">
        <f t="shared" si="29"/>
        <v>0</v>
      </c>
      <c r="AX11" s="8"/>
      <c r="AY11" s="8">
        <v>70</v>
      </c>
      <c r="AZ11" s="2">
        <f t="shared" si="30"/>
        <v>0</v>
      </c>
      <c r="BA11" s="2">
        <f t="shared" si="31"/>
        <v>64</v>
      </c>
      <c r="BB11" s="8">
        <v>24</v>
      </c>
      <c r="BC11" s="8">
        <v>32</v>
      </c>
      <c r="BD11" s="2">
        <f t="shared" si="32"/>
        <v>24</v>
      </c>
      <c r="BE11" s="2">
        <f t="shared" si="33"/>
        <v>32</v>
      </c>
      <c r="BF11" s="8"/>
      <c r="BG11" s="8"/>
      <c r="BH11" s="1"/>
      <c r="BI11" s="1"/>
      <c r="BJ11" s="1"/>
      <c r="BK11" s="1">
        <f t="shared" si="34"/>
        <v>0</v>
      </c>
      <c r="BL11" s="1">
        <f t="shared" si="35"/>
        <v>0</v>
      </c>
      <c r="BM11" s="1">
        <f t="shared" si="36"/>
        <v>126</v>
      </c>
      <c r="BN11" s="1">
        <f t="shared" si="37"/>
        <v>120</v>
      </c>
      <c r="BO11" s="1">
        <f t="shared" si="38"/>
        <v>368</v>
      </c>
      <c r="BP11" s="6"/>
    </row>
    <row r="12" spans="1:68" s="4" customFormat="1" ht="14" x14ac:dyDescent="0.3">
      <c r="A12" s="3">
        <v>10</v>
      </c>
      <c r="B12" s="2" t="s">
        <v>45</v>
      </c>
      <c r="C12" s="2" t="s">
        <v>40</v>
      </c>
      <c r="D12" s="1">
        <f t="shared" si="0"/>
        <v>400</v>
      </c>
      <c r="E12" s="1">
        <f t="shared" si="1"/>
        <v>400</v>
      </c>
      <c r="F12" s="1">
        <f t="shared" si="2"/>
        <v>132</v>
      </c>
      <c r="G12" s="1">
        <f t="shared" si="3"/>
        <v>649.5</v>
      </c>
      <c r="H12" s="1">
        <f t="shared" si="4"/>
        <v>649.5</v>
      </c>
      <c r="I12" s="5">
        <f t="shared" si="5"/>
        <v>214.33500000000001</v>
      </c>
      <c r="J12" s="9">
        <f t="shared" si="6"/>
        <v>346.33500000000004</v>
      </c>
      <c r="K12" s="7">
        <v>1</v>
      </c>
      <c r="L12" s="1">
        <f t="shared" si="7"/>
        <v>100</v>
      </c>
      <c r="M12" s="8"/>
      <c r="N12" s="1">
        <f t="shared" si="8"/>
        <v>0</v>
      </c>
      <c r="O12" s="8">
        <v>1</v>
      </c>
      <c r="P12" s="1">
        <f t="shared" si="9"/>
        <v>200</v>
      </c>
      <c r="Q12" s="8"/>
      <c r="R12" s="1">
        <f t="shared" si="10"/>
        <v>0</v>
      </c>
      <c r="S12" s="8"/>
      <c r="T12" s="1">
        <f t="shared" si="11"/>
        <v>0</v>
      </c>
      <c r="U12" s="8">
        <v>1</v>
      </c>
      <c r="V12" s="1">
        <f t="shared" si="12"/>
        <v>50</v>
      </c>
      <c r="W12" s="1">
        <f t="shared" si="13"/>
        <v>250</v>
      </c>
      <c r="X12" s="8"/>
      <c r="Y12" s="1">
        <f t="shared" si="14"/>
        <v>0</v>
      </c>
      <c r="Z12" s="8"/>
      <c r="AA12" s="1">
        <f t="shared" si="15"/>
        <v>0</v>
      </c>
      <c r="AB12" s="8"/>
      <c r="AC12" s="1">
        <f t="shared" si="16"/>
        <v>0</v>
      </c>
      <c r="AD12" s="8"/>
      <c r="AE12" s="1">
        <f t="shared" si="17"/>
        <v>0</v>
      </c>
      <c r="AF12" s="1">
        <f t="shared" si="18"/>
        <v>0</v>
      </c>
      <c r="AG12" s="8"/>
      <c r="AH12" s="1">
        <f t="shared" si="19"/>
        <v>0</v>
      </c>
      <c r="AI12" s="1">
        <f t="shared" si="20"/>
        <v>0</v>
      </c>
      <c r="AJ12" s="8">
        <v>1</v>
      </c>
      <c r="AK12" s="1">
        <f t="shared" si="21"/>
        <v>50</v>
      </c>
      <c r="AL12" s="8"/>
      <c r="AM12" s="1">
        <f t="shared" si="22"/>
        <v>0</v>
      </c>
      <c r="AN12" s="8"/>
      <c r="AO12" s="1">
        <f t="shared" si="23"/>
        <v>0</v>
      </c>
      <c r="AP12" s="1">
        <f t="shared" si="24"/>
        <v>50</v>
      </c>
      <c r="AQ12" s="8">
        <v>337</v>
      </c>
      <c r="AR12" s="1">
        <f t="shared" si="25"/>
        <v>337</v>
      </c>
      <c r="AS12" s="1">
        <f t="shared" si="26"/>
        <v>269</v>
      </c>
      <c r="AT12" s="1">
        <f t="shared" si="27"/>
        <v>403.5</v>
      </c>
      <c r="AU12" s="8"/>
      <c r="AV12" s="1">
        <f t="shared" si="28"/>
        <v>0</v>
      </c>
      <c r="AW12" s="1">
        <f t="shared" si="29"/>
        <v>0</v>
      </c>
      <c r="AX12" s="8">
        <v>26</v>
      </c>
      <c r="AY12" s="8"/>
      <c r="AZ12" s="2">
        <f t="shared" si="30"/>
        <v>26</v>
      </c>
      <c r="BA12" s="2">
        <f t="shared" si="31"/>
        <v>0</v>
      </c>
      <c r="BB12" s="8">
        <v>24</v>
      </c>
      <c r="BC12" s="8">
        <v>18</v>
      </c>
      <c r="BD12" s="2">
        <f t="shared" si="32"/>
        <v>24</v>
      </c>
      <c r="BE12" s="2">
        <f t="shared" si="33"/>
        <v>18</v>
      </c>
      <c r="BF12" s="8"/>
      <c r="BG12" s="8"/>
      <c r="BH12" s="1"/>
      <c r="BI12" s="1"/>
      <c r="BJ12" s="1"/>
      <c r="BK12" s="1">
        <f t="shared" si="34"/>
        <v>0</v>
      </c>
      <c r="BL12" s="1">
        <f t="shared" si="35"/>
        <v>0</v>
      </c>
      <c r="BM12" s="1">
        <f t="shared" si="36"/>
        <v>68</v>
      </c>
      <c r="BN12" s="1">
        <f t="shared" si="37"/>
        <v>68</v>
      </c>
      <c r="BO12" s="1">
        <f t="shared" si="38"/>
        <v>246</v>
      </c>
      <c r="BP12" s="6"/>
    </row>
    <row r="13" spans="1:68" s="4" customFormat="1" ht="14" x14ac:dyDescent="0.3">
      <c r="A13" s="3">
        <v>11</v>
      </c>
      <c r="B13" s="2" t="s">
        <v>56</v>
      </c>
      <c r="C13" s="2" t="s">
        <v>57</v>
      </c>
      <c r="D13" s="1">
        <f t="shared" si="0"/>
        <v>250</v>
      </c>
      <c r="E13" s="1">
        <f t="shared" si="1"/>
        <v>250</v>
      </c>
      <c r="F13" s="1">
        <f t="shared" si="2"/>
        <v>82.5</v>
      </c>
      <c r="G13" s="1">
        <f t="shared" si="3"/>
        <v>795</v>
      </c>
      <c r="H13" s="1">
        <f t="shared" si="4"/>
        <v>795</v>
      </c>
      <c r="I13" s="5">
        <f t="shared" si="5"/>
        <v>262.35000000000002</v>
      </c>
      <c r="J13" s="9">
        <f t="shared" si="6"/>
        <v>344.85</v>
      </c>
      <c r="K13" s="7">
        <v>1</v>
      </c>
      <c r="L13" s="1">
        <f t="shared" si="7"/>
        <v>100</v>
      </c>
      <c r="M13" s="8"/>
      <c r="N13" s="1">
        <f t="shared" si="8"/>
        <v>0</v>
      </c>
      <c r="O13" s="8"/>
      <c r="P13" s="1">
        <f t="shared" si="9"/>
        <v>0</v>
      </c>
      <c r="Q13" s="8">
        <v>1</v>
      </c>
      <c r="R13" s="1">
        <f t="shared" si="10"/>
        <v>70</v>
      </c>
      <c r="S13" s="8"/>
      <c r="T13" s="1">
        <f t="shared" si="11"/>
        <v>0</v>
      </c>
      <c r="U13" s="8"/>
      <c r="V13" s="1">
        <f t="shared" si="12"/>
        <v>0</v>
      </c>
      <c r="W13" s="1">
        <f t="shared" si="13"/>
        <v>70</v>
      </c>
      <c r="X13" s="8"/>
      <c r="Y13" s="1">
        <f t="shared" si="14"/>
        <v>0</v>
      </c>
      <c r="Z13" s="8"/>
      <c r="AA13" s="1">
        <f t="shared" si="15"/>
        <v>0</v>
      </c>
      <c r="AB13" s="8"/>
      <c r="AC13" s="1">
        <f t="shared" si="16"/>
        <v>0</v>
      </c>
      <c r="AD13" s="8"/>
      <c r="AE13" s="1">
        <f t="shared" si="17"/>
        <v>0</v>
      </c>
      <c r="AF13" s="1">
        <f t="shared" si="18"/>
        <v>0</v>
      </c>
      <c r="AG13" s="8">
        <v>4</v>
      </c>
      <c r="AH13" s="1">
        <f t="shared" si="19"/>
        <v>20</v>
      </c>
      <c r="AI13" s="1">
        <f t="shared" si="20"/>
        <v>20</v>
      </c>
      <c r="AJ13" s="8">
        <v>1</v>
      </c>
      <c r="AK13" s="1">
        <f t="shared" si="21"/>
        <v>50</v>
      </c>
      <c r="AL13" s="8"/>
      <c r="AM13" s="1">
        <f t="shared" si="22"/>
        <v>0</v>
      </c>
      <c r="AN13" s="8">
        <v>1</v>
      </c>
      <c r="AO13" s="1">
        <f t="shared" si="23"/>
        <v>10</v>
      </c>
      <c r="AP13" s="1">
        <f t="shared" si="24"/>
        <v>60</v>
      </c>
      <c r="AQ13" s="8">
        <v>344</v>
      </c>
      <c r="AR13" s="1">
        <f t="shared" si="25"/>
        <v>344</v>
      </c>
      <c r="AS13" s="1">
        <f t="shared" si="26"/>
        <v>224</v>
      </c>
      <c r="AT13" s="1">
        <f t="shared" si="27"/>
        <v>336</v>
      </c>
      <c r="AU13" s="8">
        <v>23</v>
      </c>
      <c r="AV13" s="1">
        <f t="shared" si="28"/>
        <v>23</v>
      </c>
      <c r="AW13" s="1">
        <f t="shared" si="29"/>
        <v>23</v>
      </c>
      <c r="AX13" s="8">
        <v>69</v>
      </c>
      <c r="AY13" s="8">
        <v>26</v>
      </c>
      <c r="AZ13" s="2">
        <f t="shared" si="30"/>
        <v>44</v>
      </c>
      <c r="BA13" s="2">
        <f t="shared" si="31"/>
        <v>0</v>
      </c>
      <c r="BB13" s="8">
        <v>76</v>
      </c>
      <c r="BC13" s="8"/>
      <c r="BD13" s="2">
        <f t="shared" si="32"/>
        <v>76</v>
      </c>
      <c r="BE13" s="2">
        <f t="shared" si="33"/>
        <v>0</v>
      </c>
      <c r="BF13" s="8"/>
      <c r="BG13" s="8"/>
      <c r="BH13" s="1"/>
      <c r="BI13" s="1"/>
      <c r="BJ13" s="1"/>
      <c r="BK13" s="1">
        <f t="shared" si="34"/>
        <v>0</v>
      </c>
      <c r="BL13" s="1">
        <f t="shared" si="35"/>
        <v>0</v>
      </c>
      <c r="BM13" s="1">
        <f t="shared" si="36"/>
        <v>171</v>
      </c>
      <c r="BN13" s="1">
        <f t="shared" si="37"/>
        <v>120</v>
      </c>
      <c r="BO13" s="1">
        <f t="shared" si="38"/>
        <v>436</v>
      </c>
      <c r="BP13" s="6"/>
    </row>
    <row r="14" spans="1:68" s="4" customFormat="1" ht="14" x14ac:dyDescent="0.3">
      <c r="A14" s="3">
        <v>12</v>
      </c>
      <c r="B14" s="2" t="s">
        <v>43</v>
      </c>
      <c r="C14" s="2" t="s">
        <v>44</v>
      </c>
      <c r="D14" s="1">
        <f t="shared" si="0"/>
        <v>240</v>
      </c>
      <c r="E14" s="1">
        <f t="shared" si="1"/>
        <v>240</v>
      </c>
      <c r="F14" s="1">
        <f t="shared" si="2"/>
        <v>79.2</v>
      </c>
      <c r="G14" s="1">
        <f t="shared" si="3"/>
        <v>748.5</v>
      </c>
      <c r="H14" s="1">
        <f t="shared" si="4"/>
        <v>748.5</v>
      </c>
      <c r="I14" s="5">
        <f t="shared" si="5"/>
        <v>247.00500000000002</v>
      </c>
      <c r="J14" s="9">
        <f t="shared" si="6"/>
        <v>326.20500000000004</v>
      </c>
      <c r="K14" s="7">
        <v>1</v>
      </c>
      <c r="L14" s="1">
        <f t="shared" si="7"/>
        <v>100</v>
      </c>
      <c r="M14" s="8"/>
      <c r="N14" s="1">
        <f t="shared" si="8"/>
        <v>0</v>
      </c>
      <c r="O14" s="8"/>
      <c r="P14" s="1">
        <f t="shared" si="9"/>
        <v>0</v>
      </c>
      <c r="Q14" s="8">
        <v>1</v>
      </c>
      <c r="R14" s="1">
        <f t="shared" si="10"/>
        <v>70</v>
      </c>
      <c r="S14" s="8"/>
      <c r="T14" s="1">
        <f t="shared" si="11"/>
        <v>0</v>
      </c>
      <c r="U14" s="8"/>
      <c r="V14" s="1">
        <f t="shared" si="12"/>
        <v>0</v>
      </c>
      <c r="W14" s="1">
        <f t="shared" si="13"/>
        <v>70</v>
      </c>
      <c r="X14" s="8"/>
      <c r="Y14" s="1">
        <f t="shared" si="14"/>
        <v>0</v>
      </c>
      <c r="Z14" s="8"/>
      <c r="AA14" s="1">
        <f t="shared" si="15"/>
        <v>0</v>
      </c>
      <c r="AB14" s="8"/>
      <c r="AC14" s="1">
        <f t="shared" si="16"/>
        <v>0</v>
      </c>
      <c r="AD14" s="8"/>
      <c r="AE14" s="1">
        <f t="shared" si="17"/>
        <v>0</v>
      </c>
      <c r="AF14" s="1">
        <f t="shared" si="18"/>
        <v>0</v>
      </c>
      <c r="AG14" s="8">
        <v>4</v>
      </c>
      <c r="AH14" s="1">
        <f t="shared" si="19"/>
        <v>20</v>
      </c>
      <c r="AI14" s="1">
        <f t="shared" si="20"/>
        <v>20</v>
      </c>
      <c r="AJ14" s="8">
        <v>1</v>
      </c>
      <c r="AK14" s="1">
        <f t="shared" si="21"/>
        <v>50</v>
      </c>
      <c r="AL14" s="8"/>
      <c r="AM14" s="1">
        <f t="shared" si="22"/>
        <v>0</v>
      </c>
      <c r="AN14" s="8"/>
      <c r="AO14" s="1">
        <f t="shared" si="23"/>
        <v>0</v>
      </c>
      <c r="AP14" s="1">
        <f t="shared" si="24"/>
        <v>50</v>
      </c>
      <c r="AQ14" s="8">
        <v>299</v>
      </c>
      <c r="AR14" s="1">
        <f t="shared" si="25"/>
        <v>299</v>
      </c>
      <c r="AS14" s="1">
        <f t="shared" si="26"/>
        <v>179</v>
      </c>
      <c r="AT14" s="1">
        <f t="shared" si="27"/>
        <v>268.5</v>
      </c>
      <c r="AU14" s="8"/>
      <c r="AV14" s="1">
        <v>0</v>
      </c>
      <c r="AW14" s="1">
        <f t="shared" si="29"/>
        <v>0</v>
      </c>
      <c r="AX14" s="8">
        <v>22</v>
      </c>
      <c r="AY14" s="8"/>
      <c r="AZ14" s="2">
        <f t="shared" si="30"/>
        <v>0</v>
      </c>
      <c r="BA14" s="2">
        <f t="shared" si="31"/>
        <v>0</v>
      </c>
      <c r="BB14" s="8">
        <v>152</v>
      </c>
      <c r="BC14" s="8"/>
      <c r="BD14" s="2">
        <f t="shared" si="32"/>
        <v>120</v>
      </c>
      <c r="BE14" s="2">
        <f t="shared" si="33"/>
        <v>0</v>
      </c>
      <c r="BF14" s="8"/>
      <c r="BG14" s="8"/>
      <c r="BH14" s="1">
        <v>0</v>
      </c>
      <c r="BI14" s="1">
        <v>0</v>
      </c>
      <c r="BJ14" s="1"/>
      <c r="BK14" s="1">
        <f t="shared" si="34"/>
        <v>0</v>
      </c>
      <c r="BL14" s="1">
        <f t="shared" si="35"/>
        <v>0</v>
      </c>
      <c r="BM14" s="1">
        <f t="shared" si="36"/>
        <v>174</v>
      </c>
      <c r="BN14" s="1">
        <f t="shared" si="37"/>
        <v>120</v>
      </c>
      <c r="BO14" s="1">
        <f t="shared" si="38"/>
        <v>480</v>
      </c>
      <c r="BP14" s="6"/>
    </row>
    <row r="15" spans="1:68" s="4" customFormat="1" ht="14" x14ac:dyDescent="0.3">
      <c r="A15" s="3">
        <v>13</v>
      </c>
      <c r="B15" s="2" t="s">
        <v>54</v>
      </c>
      <c r="C15" s="2" t="s">
        <v>55</v>
      </c>
      <c r="D15" s="1">
        <f t="shared" si="0"/>
        <v>175</v>
      </c>
      <c r="E15" s="1">
        <f t="shared" si="1"/>
        <v>175</v>
      </c>
      <c r="F15" s="1">
        <f t="shared" si="2"/>
        <v>57.75</v>
      </c>
      <c r="G15" s="1">
        <f t="shared" si="3"/>
        <v>778</v>
      </c>
      <c r="H15" s="1">
        <f t="shared" si="4"/>
        <v>778</v>
      </c>
      <c r="I15" s="5">
        <f t="shared" si="5"/>
        <v>256.74</v>
      </c>
      <c r="J15" s="9">
        <f t="shared" si="6"/>
        <v>314.49</v>
      </c>
      <c r="K15" s="7">
        <v>1</v>
      </c>
      <c r="L15" s="1">
        <f t="shared" si="7"/>
        <v>100</v>
      </c>
      <c r="M15" s="8"/>
      <c r="N15" s="1">
        <f t="shared" si="8"/>
        <v>0</v>
      </c>
      <c r="O15" s="8"/>
      <c r="P15" s="1">
        <f t="shared" si="9"/>
        <v>0</v>
      </c>
      <c r="Q15" s="8">
        <v>1</v>
      </c>
      <c r="R15" s="1">
        <f t="shared" si="10"/>
        <v>70</v>
      </c>
      <c r="S15" s="8"/>
      <c r="T15" s="1">
        <f t="shared" si="11"/>
        <v>0</v>
      </c>
      <c r="U15" s="8"/>
      <c r="V15" s="1">
        <f t="shared" si="12"/>
        <v>0</v>
      </c>
      <c r="W15" s="1">
        <f t="shared" si="13"/>
        <v>70</v>
      </c>
      <c r="X15" s="8"/>
      <c r="Y15" s="1">
        <f t="shared" si="14"/>
        <v>0</v>
      </c>
      <c r="Z15" s="8"/>
      <c r="AA15" s="1">
        <f t="shared" si="15"/>
        <v>0</v>
      </c>
      <c r="AB15" s="8"/>
      <c r="AC15" s="1">
        <f t="shared" si="16"/>
        <v>0</v>
      </c>
      <c r="AD15" s="8"/>
      <c r="AE15" s="1">
        <f t="shared" si="17"/>
        <v>0</v>
      </c>
      <c r="AF15" s="1">
        <f t="shared" si="18"/>
        <v>0</v>
      </c>
      <c r="AG15" s="8">
        <v>1</v>
      </c>
      <c r="AH15" s="1">
        <f t="shared" si="19"/>
        <v>5</v>
      </c>
      <c r="AI15" s="1">
        <f t="shared" si="20"/>
        <v>5</v>
      </c>
      <c r="AJ15" s="8"/>
      <c r="AK15" s="1">
        <f t="shared" si="21"/>
        <v>0</v>
      </c>
      <c r="AL15" s="8"/>
      <c r="AM15" s="1">
        <f t="shared" si="22"/>
        <v>0</v>
      </c>
      <c r="AN15" s="8"/>
      <c r="AO15" s="1">
        <f t="shared" si="23"/>
        <v>0</v>
      </c>
      <c r="AP15" s="1">
        <f t="shared" si="24"/>
        <v>0</v>
      </c>
      <c r="AQ15" s="8">
        <v>340</v>
      </c>
      <c r="AR15" s="1">
        <f t="shared" si="25"/>
        <v>340</v>
      </c>
      <c r="AS15" s="1">
        <f t="shared" si="26"/>
        <v>220</v>
      </c>
      <c r="AT15" s="1">
        <f t="shared" si="27"/>
        <v>330</v>
      </c>
      <c r="AU15" s="8"/>
      <c r="AV15" s="1">
        <f>AU15*1</f>
        <v>0</v>
      </c>
      <c r="AW15" s="1">
        <f t="shared" si="29"/>
        <v>0</v>
      </c>
      <c r="AX15" s="8">
        <v>65</v>
      </c>
      <c r="AY15" s="8"/>
      <c r="AZ15" s="2">
        <f t="shared" si="30"/>
        <v>32</v>
      </c>
      <c r="BA15" s="2">
        <f t="shared" si="31"/>
        <v>0</v>
      </c>
      <c r="BB15" s="8">
        <v>88</v>
      </c>
      <c r="BC15" s="8"/>
      <c r="BD15" s="2">
        <f t="shared" si="32"/>
        <v>88</v>
      </c>
      <c r="BE15" s="2">
        <f t="shared" si="33"/>
        <v>0</v>
      </c>
      <c r="BF15" s="8"/>
      <c r="BG15" s="8"/>
      <c r="BH15" s="1"/>
      <c r="BI15" s="1"/>
      <c r="BJ15" s="1"/>
      <c r="BK15" s="1">
        <f t="shared" si="34"/>
        <v>0</v>
      </c>
      <c r="BL15" s="1">
        <f t="shared" si="35"/>
        <v>0</v>
      </c>
      <c r="BM15" s="1">
        <f t="shared" si="36"/>
        <v>153</v>
      </c>
      <c r="BN15" s="1">
        <f t="shared" si="37"/>
        <v>120</v>
      </c>
      <c r="BO15" s="1">
        <f t="shared" si="38"/>
        <v>448</v>
      </c>
      <c r="BP15" s="6"/>
    </row>
  </sheetData>
  <sortState ref="A2:BP14">
    <sortCondition descending="1" ref="J2:J14"/>
    <sortCondition ref="A2:A14"/>
    <sortCondition ref="B2:B14"/>
    <sortCondition ref="C2:C14"/>
    <sortCondition descending="1" ref="D2:D14"/>
    <sortCondition descending="1" ref="E2:E14"/>
    <sortCondition descending="1" ref="F2:F14"/>
    <sortCondition descending="1" ref="G2:G14"/>
    <sortCondition descending="1" ref="H2:H14"/>
    <sortCondition descending="1" ref="I2:I14"/>
  </sortState>
  <mergeCells count="16">
    <mergeCell ref="S2:T2"/>
    <mergeCell ref="A1:J1"/>
    <mergeCell ref="K2:L2"/>
    <mergeCell ref="M2:N2"/>
    <mergeCell ref="O2:P2"/>
    <mergeCell ref="Q2:R2"/>
    <mergeCell ref="AL2:AM2"/>
    <mergeCell ref="AN2:AO2"/>
    <mergeCell ref="AR2:AS2"/>
    <mergeCell ref="AU2:AV2"/>
    <mergeCell ref="X2:Y2"/>
    <mergeCell ref="Z2:AA2"/>
    <mergeCell ref="AB2:AC2"/>
    <mergeCell ref="AD2:AE2"/>
    <mergeCell ref="AG2:AH2"/>
    <mergeCell ref="AJ2:AK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ΚΑΤΑ ΦΘΙΝΟΥΣΑ ΣΕΙΡΑ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DIDAD_user15</dc:creator>
  <cp:lastModifiedBy>Vardaki Miranta</cp:lastModifiedBy>
  <cp:lastPrinted>2021-09-02T12:42:28Z</cp:lastPrinted>
  <dcterms:created xsi:type="dcterms:W3CDTF">2018-03-21T16:26:00Z</dcterms:created>
  <dcterms:modified xsi:type="dcterms:W3CDTF">2025-10-24T07:34:26Z</dcterms:modified>
</cp:coreProperties>
</file>