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daki\AppData\Local\Microsoft\Windows\INetCache\Content.Outlook\NYC6236C\"/>
    </mc:Choice>
  </mc:AlternateContent>
  <bookViews>
    <workbookView xWindow="0" yWindow="0" windowWidth="19180" windowHeight="4140"/>
  </bookViews>
  <sheets>
    <sheet name="ΦΘΙΝΟΥΣΑ ΣΕΙΡΑ ΚΑΤΑΤΑΞΗΣ" sheetId="7" r:id="rId1"/>
  </sheets>
  <definedNames>
    <definedName name="_xlnm._FilterDatabase" localSheetId="0" hidden="1">'ΦΘΙΝΟΥΣΑ ΣΕΙΡΑ ΚΑΤΑΤΑΞΗΣ'!$J$3:$J$20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7" l="1"/>
  <c r="N16" i="7"/>
  <c r="P16" i="7"/>
  <c r="R16" i="7"/>
  <c r="T16" i="7"/>
  <c r="V16" i="7"/>
  <c r="Y16" i="7"/>
  <c r="AA16" i="7"/>
  <c r="AF16" i="7" s="1"/>
  <c r="AC16" i="7"/>
  <c r="AE16" i="7"/>
  <c r="AH16" i="7"/>
  <c r="AI16" i="7" s="1"/>
  <c r="AK16" i="7"/>
  <c r="AM16" i="7"/>
  <c r="AO16" i="7"/>
  <c r="AR16" i="7"/>
  <c r="AV16" i="7"/>
  <c r="AW16" i="7" s="1"/>
  <c r="BK16" i="7"/>
  <c r="BL16" i="7"/>
  <c r="BD16" i="7" s="1"/>
  <c r="BM16" i="7"/>
  <c r="BN16" i="7" s="1"/>
  <c r="BM11" i="7"/>
  <c r="BL11" i="7"/>
  <c r="BK11" i="7"/>
  <c r="BD11" i="7" s="1"/>
  <c r="AV11" i="7"/>
  <c r="AW11" i="7" s="1"/>
  <c r="AR11" i="7"/>
  <c r="AO11" i="7"/>
  <c r="AM11" i="7"/>
  <c r="AK11" i="7"/>
  <c r="AH11" i="7"/>
  <c r="AI11" i="7" s="1"/>
  <c r="AE11" i="7"/>
  <c r="AC11" i="7"/>
  <c r="AA11" i="7"/>
  <c r="Y11" i="7"/>
  <c r="V11" i="7"/>
  <c r="T11" i="7"/>
  <c r="R11" i="7"/>
  <c r="P11" i="7"/>
  <c r="N11" i="7"/>
  <c r="L11" i="7"/>
  <c r="BM13" i="7"/>
  <c r="BL13" i="7"/>
  <c r="BK13" i="7"/>
  <c r="AV13" i="7"/>
  <c r="AW13" i="7" s="1"/>
  <c r="AR13" i="7"/>
  <c r="AO13" i="7"/>
  <c r="AM13" i="7"/>
  <c r="AK13" i="7"/>
  <c r="AP13" i="7" s="1"/>
  <c r="AH13" i="7"/>
  <c r="AI13" i="7" s="1"/>
  <c r="AE13" i="7"/>
  <c r="AC13" i="7"/>
  <c r="AA13" i="7"/>
  <c r="Y13" i="7"/>
  <c r="V13" i="7"/>
  <c r="T13" i="7"/>
  <c r="R13" i="7"/>
  <c r="P13" i="7"/>
  <c r="N13" i="7"/>
  <c r="L13" i="7"/>
  <c r="BM21" i="7"/>
  <c r="BL21" i="7"/>
  <c r="BK21" i="7"/>
  <c r="AV21" i="7"/>
  <c r="AW21" i="7" s="1"/>
  <c r="AR21" i="7"/>
  <c r="AO21" i="7"/>
  <c r="AM21" i="7"/>
  <c r="AK21" i="7"/>
  <c r="AH21" i="7"/>
  <c r="AI21" i="7" s="1"/>
  <c r="AE21" i="7"/>
  <c r="AC21" i="7"/>
  <c r="AA21" i="7"/>
  <c r="Y21" i="7"/>
  <c r="V21" i="7"/>
  <c r="T21" i="7"/>
  <c r="R21" i="7"/>
  <c r="P21" i="7"/>
  <c r="N21" i="7"/>
  <c r="L21" i="7"/>
  <c r="BM19" i="7"/>
  <c r="BL19" i="7"/>
  <c r="BK19" i="7"/>
  <c r="BD19" i="7" s="1"/>
  <c r="AV19" i="7"/>
  <c r="AW19" i="7" s="1"/>
  <c r="AR19" i="7"/>
  <c r="AO19" i="7"/>
  <c r="AM19" i="7"/>
  <c r="AK19" i="7"/>
  <c r="AH19" i="7"/>
  <c r="AI19" i="7" s="1"/>
  <c r="AE19" i="7"/>
  <c r="AC19" i="7"/>
  <c r="AA19" i="7"/>
  <c r="Y19" i="7"/>
  <c r="V19" i="7"/>
  <c r="T19" i="7"/>
  <c r="R19" i="7"/>
  <c r="P19" i="7"/>
  <c r="N19" i="7"/>
  <c r="L19" i="7"/>
  <c r="BM17" i="7"/>
  <c r="BL17" i="7"/>
  <c r="BK17" i="7"/>
  <c r="AW17" i="7"/>
  <c r="AV17" i="7"/>
  <c r="AR17" i="7"/>
  <c r="AO17" i="7"/>
  <c r="AM17" i="7"/>
  <c r="AK17" i="7"/>
  <c r="AH17" i="7"/>
  <c r="AI17" i="7" s="1"/>
  <c r="AE17" i="7"/>
  <c r="AC17" i="7"/>
  <c r="AA17" i="7"/>
  <c r="Y17" i="7"/>
  <c r="V17" i="7"/>
  <c r="T17" i="7"/>
  <c r="R17" i="7"/>
  <c r="P17" i="7"/>
  <c r="N17" i="7"/>
  <c r="L17" i="7"/>
  <c r="BM7" i="7"/>
  <c r="BL7" i="7"/>
  <c r="BK7" i="7"/>
  <c r="AV7" i="7"/>
  <c r="AW7" i="7" s="1"/>
  <c r="AR7" i="7"/>
  <c r="AO7" i="7"/>
  <c r="AM7" i="7"/>
  <c r="AK7" i="7"/>
  <c r="AP7" i="7" s="1"/>
  <c r="AH7" i="7"/>
  <c r="AI7" i="7" s="1"/>
  <c r="AE7" i="7"/>
  <c r="AC7" i="7"/>
  <c r="AA7" i="7"/>
  <c r="Y7" i="7"/>
  <c r="V7" i="7"/>
  <c r="T7" i="7"/>
  <c r="R7" i="7"/>
  <c r="P7" i="7"/>
  <c r="N7" i="7"/>
  <c r="L7" i="7"/>
  <c r="BM10" i="7"/>
  <c r="BL10" i="7"/>
  <c r="BK10" i="7"/>
  <c r="AV10" i="7"/>
  <c r="AW10" i="7" s="1"/>
  <c r="AR10" i="7"/>
  <c r="AO10" i="7"/>
  <c r="AM10" i="7"/>
  <c r="AK10" i="7"/>
  <c r="AP10" i="7" s="1"/>
  <c r="AI10" i="7"/>
  <c r="AH10" i="7"/>
  <c r="AE10" i="7"/>
  <c r="AC10" i="7"/>
  <c r="AA10" i="7"/>
  <c r="Y10" i="7"/>
  <c r="V10" i="7"/>
  <c r="T10" i="7"/>
  <c r="R10" i="7"/>
  <c r="P10" i="7"/>
  <c r="N10" i="7"/>
  <c r="L10" i="7"/>
  <c r="BM18" i="7"/>
  <c r="BL18" i="7"/>
  <c r="BK18" i="7"/>
  <c r="BD18" i="7"/>
  <c r="AV18" i="7"/>
  <c r="AW18" i="7" s="1"/>
  <c r="AR18" i="7"/>
  <c r="AO18" i="7"/>
  <c r="AM18" i="7"/>
  <c r="AK18" i="7"/>
  <c r="AH18" i="7"/>
  <c r="AI18" i="7" s="1"/>
  <c r="AE18" i="7"/>
  <c r="AC18" i="7"/>
  <c r="AA18" i="7"/>
  <c r="Y18" i="7"/>
  <c r="V18" i="7"/>
  <c r="T18" i="7"/>
  <c r="R18" i="7"/>
  <c r="P18" i="7"/>
  <c r="N18" i="7"/>
  <c r="L18" i="7"/>
  <c r="BM14" i="7"/>
  <c r="BL14" i="7"/>
  <c r="BK14" i="7"/>
  <c r="AV14" i="7"/>
  <c r="AW14" i="7" s="1"/>
  <c r="AR14" i="7"/>
  <c r="AO14" i="7"/>
  <c r="AM14" i="7"/>
  <c r="AK14" i="7"/>
  <c r="AP14" i="7" s="1"/>
  <c r="AH14" i="7"/>
  <c r="AI14" i="7" s="1"/>
  <c r="AE14" i="7"/>
  <c r="AC14" i="7"/>
  <c r="AA14" i="7"/>
  <c r="Y14" i="7"/>
  <c r="V14" i="7"/>
  <c r="T14" i="7"/>
  <c r="R14" i="7"/>
  <c r="P14" i="7"/>
  <c r="N14" i="7"/>
  <c r="L14" i="7"/>
  <c r="BM5" i="7"/>
  <c r="BL5" i="7"/>
  <c r="BK5" i="7"/>
  <c r="AV5" i="7"/>
  <c r="AW5" i="7" s="1"/>
  <c r="AR5" i="7"/>
  <c r="AO5" i="7"/>
  <c r="AM5" i="7"/>
  <c r="AK5" i="7"/>
  <c r="AP5" i="7" s="1"/>
  <c r="AH5" i="7"/>
  <c r="AI5" i="7" s="1"/>
  <c r="AE5" i="7"/>
  <c r="AC5" i="7"/>
  <c r="AA5" i="7"/>
  <c r="Y5" i="7"/>
  <c r="V5" i="7"/>
  <c r="T5" i="7"/>
  <c r="R5" i="7"/>
  <c r="P5" i="7"/>
  <c r="N5" i="7"/>
  <c r="L5" i="7"/>
  <c r="BM15" i="7"/>
  <c r="BL15" i="7"/>
  <c r="BK15" i="7"/>
  <c r="AV15" i="7"/>
  <c r="AW15" i="7" s="1"/>
  <c r="AR15" i="7"/>
  <c r="AO15" i="7"/>
  <c r="AM15" i="7"/>
  <c r="AK15" i="7"/>
  <c r="AH15" i="7"/>
  <c r="AI15" i="7" s="1"/>
  <c r="AE15" i="7"/>
  <c r="AC15" i="7"/>
  <c r="AA15" i="7"/>
  <c r="Y15" i="7"/>
  <c r="V15" i="7"/>
  <c r="T15" i="7"/>
  <c r="R15" i="7"/>
  <c r="P15" i="7"/>
  <c r="N15" i="7"/>
  <c r="L15" i="7"/>
  <c r="BM20" i="7"/>
  <c r="BL20" i="7"/>
  <c r="BK20" i="7"/>
  <c r="AV20" i="7"/>
  <c r="AW20" i="7" s="1"/>
  <c r="AR20" i="7"/>
  <c r="AO20" i="7"/>
  <c r="AM20" i="7"/>
  <c r="AK20" i="7"/>
  <c r="AH20" i="7"/>
  <c r="AI20" i="7" s="1"/>
  <c r="AE20" i="7"/>
  <c r="AC20" i="7"/>
  <c r="AA20" i="7"/>
  <c r="Y20" i="7"/>
  <c r="V20" i="7"/>
  <c r="T20" i="7"/>
  <c r="R20" i="7"/>
  <c r="P20" i="7"/>
  <c r="N20" i="7"/>
  <c r="L20" i="7"/>
  <c r="BM6" i="7"/>
  <c r="BL6" i="7"/>
  <c r="BK6" i="7"/>
  <c r="AW6" i="7"/>
  <c r="AV6" i="7"/>
  <c r="AR6" i="7"/>
  <c r="AO6" i="7"/>
  <c r="AP6" i="7" s="1"/>
  <c r="AM6" i="7"/>
  <c r="AK6" i="7"/>
  <c r="AH6" i="7"/>
  <c r="AI6" i="7" s="1"/>
  <c r="AE6" i="7"/>
  <c r="AC6" i="7"/>
  <c r="AA6" i="7"/>
  <c r="Y6" i="7"/>
  <c r="V6" i="7"/>
  <c r="T6" i="7"/>
  <c r="R6" i="7"/>
  <c r="P6" i="7"/>
  <c r="N6" i="7"/>
  <c r="L6" i="7"/>
  <c r="BM4" i="7"/>
  <c r="BN4" i="7" s="1"/>
  <c r="BL4" i="7"/>
  <c r="BK4" i="7"/>
  <c r="AV4" i="7"/>
  <c r="AW4" i="7" s="1"/>
  <c r="AR4" i="7"/>
  <c r="AO4" i="7"/>
  <c r="AM4" i="7"/>
  <c r="AK4" i="7"/>
  <c r="AH4" i="7"/>
  <c r="AI4" i="7" s="1"/>
  <c r="AE4" i="7"/>
  <c r="AC4" i="7"/>
  <c r="AA4" i="7"/>
  <c r="Y4" i="7"/>
  <c r="V4" i="7"/>
  <c r="T4" i="7"/>
  <c r="R4" i="7"/>
  <c r="P4" i="7"/>
  <c r="N4" i="7"/>
  <c r="L4" i="7"/>
  <c r="BM12" i="7"/>
  <c r="BL12" i="7"/>
  <c r="BK12" i="7"/>
  <c r="AV12" i="7"/>
  <c r="AW12" i="7" s="1"/>
  <c r="AR12" i="7"/>
  <c r="AO12" i="7"/>
  <c r="AM12" i="7"/>
  <c r="AK12" i="7"/>
  <c r="AP12" i="7" s="1"/>
  <c r="AI12" i="7"/>
  <c r="AH12" i="7"/>
  <c r="AE12" i="7"/>
  <c r="AC12" i="7"/>
  <c r="AF12" i="7" s="1"/>
  <c r="AA12" i="7"/>
  <c r="Y12" i="7"/>
  <c r="V12" i="7"/>
  <c r="T12" i="7"/>
  <c r="R12" i="7"/>
  <c r="P12" i="7"/>
  <c r="N12" i="7"/>
  <c r="L12" i="7"/>
  <c r="BM9" i="7"/>
  <c r="BL9" i="7"/>
  <c r="BK9" i="7"/>
  <c r="AV9" i="7"/>
  <c r="AW9" i="7" s="1"/>
  <c r="AR9" i="7"/>
  <c r="AO9" i="7"/>
  <c r="AM9" i="7"/>
  <c r="AK9" i="7"/>
  <c r="AP9" i="7" s="1"/>
  <c r="AI9" i="7"/>
  <c r="AH9" i="7"/>
  <c r="AE9" i="7"/>
  <c r="AC9" i="7"/>
  <c r="AA9" i="7"/>
  <c r="Y9" i="7"/>
  <c r="V9" i="7"/>
  <c r="T9" i="7"/>
  <c r="R9" i="7"/>
  <c r="P9" i="7"/>
  <c r="N9" i="7"/>
  <c r="L9" i="7"/>
  <c r="BM3" i="7"/>
  <c r="BL3" i="7"/>
  <c r="BK3" i="7"/>
  <c r="AW3" i="7"/>
  <c r="AV3" i="7"/>
  <c r="AR3" i="7"/>
  <c r="AO3" i="7"/>
  <c r="AM3" i="7"/>
  <c r="AK3" i="7"/>
  <c r="AH3" i="7"/>
  <c r="AI3" i="7" s="1"/>
  <c r="AE3" i="7"/>
  <c r="AC3" i="7"/>
  <c r="AA3" i="7"/>
  <c r="Y3" i="7"/>
  <c r="V3" i="7"/>
  <c r="T3" i="7"/>
  <c r="R3" i="7"/>
  <c r="P3" i="7"/>
  <c r="N3" i="7"/>
  <c r="L3" i="7"/>
  <c r="BM8" i="7"/>
  <c r="BL8" i="7"/>
  <c r="BK8" i="7"/>
  <c r="AW8" i="7"/>
  <c r="AR8" i="7"/>
  <c r="AO8" i="7"/>
  <c r="AM8" i="7"/>
  <c r="AK8" i="7"/>
  <c r="AH8" i="7"/>
  <c r="AI8" i="7" s="1"/>
  <c r="AE8" i="7"/>
  <c r="AC8" i="7"/>
  <c r="AA8" i="7"/>
  <c r="Y8" i="7"/>
  <c r="V8" i="7"/>
  <c r="T8" i="7"/>
  <c r="R8" i="7"/>
  <c r="P8" i="7"/>
  <c r="N8" i="7"/>
  <c r="L8" i="7"/>
  <c r="W6" i="7" l="1"/>
  <c r="AP4" i="7"/>
  <c r="BD20" i="7"/>
  <c r="BD15" i="7"/>
  <c r="BE15" i="7" s="1"/>
  <c r="AZ15" i="7" s="1"/>
  <c r="AF18" i="7"/>
  <c r="BD21" i="7"/>
  <c r="AP3" i="7"/>
  <c r="BD6" i="7"/>
  <c r="AP18" i="7"/>
  <c r="AP17" i="7"/>
  <c r="W3" i="7"/>
  <c r="AP15" i="7"/>
  <c r="BD14" i="7"/>
  <c r="W18" i="7"/>
  <c r="BE18" i="7"/>
  <c r="BD10" i="7"/>
  <c r="BE7" i="7"/>
  <c r="W17" i="7"/>
  <c r="BD17" i="7"/>
  <c r="AP21" i="7"/>
  <c r="BE13" i="7"/>
  <c r="AP8" i="7"/>
  <c r="BE12" i="7"/>
  <c r="BD5" i="7"/>
  <c r="BE5" i="7" s="1"/>
  <c r="W14" i="7"/>
  <c r="BD13" i="7"/>
  <c r="AS16" i="7"/>
  <c r="AT16" i="7" s="1"/>
  <c r="BD8" i="7"/>
  <c r="BE8" i="7" s="1"/>
  <c r="AZ8" i="7" s="1"/>
  <c r="BA8" i="7" s="1"/>
  <c r="BO8" i="7" s="1"/>
  <c r="D18" i="7"/>
  <c r="AF3" i="7"/>
  <c r="D3" i="7" s="1"/>
  <c r="BD9" i="7"/>
  <c r="BE9" i="7" s="1"/>
  <c r="AZ9" i="7" s="1"/>
  <c r="W12" i="7"/>
  <c r="D12" i="7" s="1"/>
  <c r="F12" i="7" s="1"/>
  <c r="AF4" i="7"/>
  <c r="AP20" i="7"/>
  <c r="W15" i="7"/>
  <c r="AF5" i="7"/>
  <c r="AP19" i="7"/>
  <c r="W21" i="7"/>
  <c r="AF13" i="7"/>
  <c r="AP11" i="7"/>
  <c r="AP16" i="7"/>
  <c r="AF9" i="7"/>
  <c r="W9" i="7"/>
  <c r="D9" i="7" s="1"/>
  <c r="AS4" i="7"/>
  <c r="AT4" i="7" s="1"/>
  <c r="W10" i="7"/>
  <c r="AF7" i="7"/>
  <c r="W16" i="7"/>
  <c r="D16" i="7" s="1"/>
  <c r="W11" i="7"/>
  <c r="BE16" i="7"/>
  <c r="D5" i="7"/>
  <c r="F18" i="7"/>
  <c r="E18" i="7"/>
  <c r="D14" i="7"/>
  <c r="BN8" i="7"/>
  <c r="AS8" i="7" s="1"/>
  <c r="AT8" i="7" s="1"/>
  <c r="BN9" i="7"/>
  <c r="AS9" i="7" s="1"/>
  <c r="AT9" i="7" s="1"/>
  <c r="BD12" i="7"/>
  <c r="W7" i="7"/>
  <c r="D7" i="7" s="1"/>
  <c r="BD7" i="7"/>
  <c r="W8" i="7"/>
  <c r="BN3" i="7"/>
  <c r="AS3" i="7" s="1"/>
  <c r="AT3" i="7" s="1"/>
  <c r="BN12" i="7"/>
  <c r="AS12" i="7" s="1"/>
  <c r="AT12" i="7" s="1"/>
  <c r="BE4" i="7"/>
  <c r="BD4" i="7"/>
  <c r="AZ4" i="7" s="1"/>
  <c r="W20" i="7"/>
  <c r="BN7" i="7"/>
  <c r="AS7" i="7" s="1"/>
  <c r="AT7" i="7" s="1"/>
  <c r="W19" i="7"/>
  <c r="BN5" i="7"/>
  <c r="AZ21" i="7"/>
  <c r="BN13" i="7"/>
  <c r="AS13" i="7" s="1"/>
  <c r="AT13" i="7" s="1"/>
  <c r="BD3" i="7"/>
  <c r="AZ3" i="7" s="1"/>
  <c r="AS5" i="7"/>
  <c r="AT5" i="7" s="1"/>
  <c r="BN18" i="7"/>
  <c r="AS18" i="7" s="1"/>
  <c r="AT18" i="7" s="1"/>
  <c r="BE3" i="7"/>
  <c r="AF8" i="7"/>
  <c r="W4" i="7"/>
  <c r="AF20" i="7"/>
  <c r="BE20" i="7"/>
  <c r="BN20" i="7"/>
  <c r="AS20" i="7" s="1"/>
  <c r="AT20" i="7" s="1"/>
  <c r="W5" i="7"/>
  <c r="AF19" i="7"/>
  <c r="BE19" i="7"/>
  <c r="BN19" i="7"/>
  <c r="AS19" i="7" s="1"/>
  <c r="AT19" i="7" s="1"/>
  <c r="W13" i="7"/>
  <c r="D13" i="7" s="1"/>
  <c r="AF6" i="7"/>
  <c r="D6" i="7" s="1"/>
  <c r="AF15" i="7"/>
  <c r="AF14" i="7"/>
  <c r="AF10" i="7"/>
  <c r="D10" i="7" s="1"/>
  <c r="AF17" i="7"/>
  <c r="D17" i="7" s="1"/>
  <c r="AF21" i="7"/>
  <c r="AF11" i="7"/>
  <c r="BE6" i="7"/>
  <c r="AZ6" i="7" s="1"/>
  <c r="BN6" i="7"/>
  <c r="AS6" i="7" s="1"/>
  <c r="AT6" i="7" s="1"/>
  <c r="AZ20" i="7"/>
  <c r="BN15" i="7"/>
  <c r="AS15" i="7" s="1"/>
  <c r="AT15" i="7" s="1"/>
  <c r="BE14" i="7"/>
  <c r="AZ14" i="7" s="1"/>
  <c r="BN14" i="7"/>
  <c r="AS14" i="7" s="1"/>
  <c r="AT14" i="7" s="1"/>
  <c r="AZ18" i="7"/>
  <c r="BA18" i="7" s="1"/>
  <c r="BE10" i="7"/>
  <c r="BN10" i="7"/>
  <c r="AS10" i="7" s="1"/>
  <c r="AT10" i="7" s="1"/>
  <c r="AZ7" i="7"/>
  <c r="BE17" i="7"/>
  <c r="AZ17" i="7" s="1"/>
  <c r="BN17" i="7"/>
  <c r="AS17" i="7" s="1"/>
  <c r="AT17" i="7" s="1"/>
  <c r="AZ19" i="7"/>
  <c r="BE21" i="7"/>
  <c r="BA21" i="7" s="1"/>
  <c r="BN21" i="7"/>
  <c r="AS21" i="7" s="1"/>
  <c r="AT21" i="7" s="1"/>
  <c r="AZ13" i="7"/>
  <c r="BE11" i="7"/>
  <c r="BN11" i="7"/>
  <c r="AS11" i="7" s="1"/>
  <c r="AT11" i="7" s="1"/>
  <c r="E12" i="7" l="1"/>
  <c r="BA13" i="7"/>
  <c r="D21" i="7"/>
  <c r="D15" i="7"/>
  <c r="F15" i="7" s="1"/>
  <c r="AZ5" i="7"/>
  <c r="BA5" i="7"/>
  <c r="F9" i="7"/>
  <c r="E9" i="7"/>
  <c r="BO6" i="7"/>
  <c r="G6" i="7" s="1"/>
  <c r="H6" i="7" s="1"/>
  <c r="I6" i="7" s="1"/>
  <c r="BA6" i="7"/>
  <c r="F3" i="7"/>
  <c r="E3" i="7"/>
  <c r="D8" i="7"/>
  <c r="F8" i="7" s="1"/>
  <c r="J8" i="7" s="1"/>
  <c r="BO21" i="7"/>
  <c r="BA17" i="7"/>
  <c r="BO17" i="7" s="1"/>
  <c r="G17" i="7" s="1"/>
  <c r="H17" i="7" s="1"/>
  <c r="I17" i="7" s="1"/>
  <c r="BA15" i="7"/>
  <c r="BO15" i="7" s="1"/>
  <c r="G15" i="7" s="1"/>
  <c r="H15" i="7" s="1"/>
  <c r="I15" i="7" s="1"/>
  <c r="D19" i="7"/>
  <c r="E19" i="7" s="1"/>
  <c r="D4" i="7"/>
  <c r="BA3" i="7"/>
  <c r="BO3" i="7" s="1"/>
  <c r="G3" i="7" s="1"/>
  <c r="H3" i="7" s="1"/>
  <c r="I3" i="7" s="1"/>
  <c r="J3" i="7" s="1"/>
  <c r="D20" i="7"/>
  <c r="BO13" i="7"/>
  <c r="G13" i="7" s="1"/>
  <c r="H13" i="7" s="1"/>
  <c r="I13" i="7" s="1"/>
  <c r="BO18" i="7"/>
  <c r="G18" i="7" s="1"/>
  <c r="H18" i="7" s="1"/>
  <c r="I18" i="7" s="1"/>
  <c r="J18" i="7" s="1"/>
  <c r="D11" i="7"/>
  <c r="F11" i="7" s="1"/>
  <c r="BA7" i="7"/>
  <c r="BO7" i="7" s="1"/>
  <c r="G7" i="7" s="1"/>
  <c r="H7" i="7" s="1"/>
  <c r="I7" i="7" s="1"/>
  <c r="G8" i="7"/>
  <c r="H8" i="7" s="1"/>
  <c r="I8" i="7" s="1"/>
  <c r="E16" i="7"/>
  <c r="F16" i="7"/>
  <c r="AZ16" i="7"/>
  <c r="F19" i="7"/>
  <c r="F4" i="7"/>
  <c r="E4" i="7"/>
  <c r="G21" i="7"/>
  <c r="H21" i="7" s="1"/>
  <c r="I21" i="7" s="1"/>
  <c r="F10" i="7"/>
  <c r="E10" i="7"/>
  <c r="F20" i="7"/>
  <c r="E20" i="7"/>
  <c r="E8" i="7"/>
  <c r="F7" i="7"/>
  <c r="E7" i="7"/>
  <c r="BA20" i="7"/>
  <c r="BO20" i="7" s="1"/>
  <c r="G20" i="7" s="1"/>
  <c r="H20" i="7" s="1"/>
  <c r="I20" i="7" s="1"/>
  <c r="F14" i="7"/>
  <c r="E14" i="7"/>
  <c r="F21" i="7"/>
  <c r="E21" i="7"/>
  <c r="F13" i="7"/>
  <c r="E13" i="7"/>
  <c r="F5" i="7"/>
  <c r="E5" i="7"/>
  <c r="AZ11" i="7"/>
  <c r="BA11" i="7" s="1"/>
  <c r="BA9" i="7"/>
  <c r="BO9" i="7" s="1"/>
  <c r="G9" i="7" s="1"/>
  <c r="H9" i="7" s="1"/>
  <c r="I9" i="7" s="1"/>
  <c r="J9" i="7" s="1"/>
  <c r="AZ12" i="7"/>
  <c r="BA12" i="7" s="1"/>
  <c r="BO12" i="7" s="1"/>
  <c r="G12" i="7" s="1"/>
  <c r="H12" i="7" s="1"/>
  <c r="I12" i="7" s="1"/>
  <c r="J12" i="7" s="1"/>
  <c r="F17" i="7"/>
  <c r="E17" i="7"/>
  <c r="F6" i="7"/>
  <c r="E6" i="7"/>
  <c r="BA14" i="7"/>
  <c r="BO14" i="7" s="1"/>
  <c r="G14" i="7" s="1"/>
  <c r="H14" i="7" s="1"/>
  <c r="I14" i="7" s="1"/>
  <c r="BA19" i="7"/>
  <c r="BO19" i="7" s="1"/>
  <c r="G19" i="7" s="1"/>
  <c r="H19" i="7" s="1"/>
  <c r="I19" i="7" s="1"/>
  <c r="AZ10" i="7"/>
  <c r="BA10" i="7" s="1"/>
  <c r="BA4" i="7"/>
  <c r="BO4" i="7" s="1"/>
  <c r="G4" i="7" s="1"/>
  <c r="H4" i="7" s="1"/>
  <c r="I4" i="7" s="1"/>
  <c r="E11" i="7" l="1"/>
  <c r="J13" i="7"/>
  <c r="E15" i="7"/>
  <c r="J21" i="7"/>
  <c r="J17" i="7"/>
  <c r="J15" i="7"/>
  <c r="J7" i="7"/>
  <c r="J5" i="7"/>
  <c r="BO5" i="7"/>
  <c r="G5" i="7" s="1"/>
  <c r="H5" i="7" s="1"/>
  <c r="I5" i="7" s="1"/>
  <c r="J6" i="7"/>
  <c r="BA16" i="7"/>
  <c r="BO16" i="7" s="1"/>
  <c r="G16" i="7" s="1"/>
  <c r="H16" i="7" s="1"/>
  <c r="I16" i="7" s="1"/>
  <c r="J16" i="7" s="1"/>
  <c r="BO10" i="7"/>
  <c r="G10" i="7" s="1"/>
  <c r="H10" i="7" s="1"/>
  <c r="I10" i="7" s="1"/>
  <c r="J10" i="7" s="1"/>
  <c r="J14" i="7"/>
  <c r="J19" i="7"/>
  <c r="J20" i="7"/>
  <c r="J4" i="7"/>
  <c r="BO11" i="7"/>
  <c r="G11" i="7" s="1"/>
  <c r="H11" i="7" s="1"/>
  <c r="I11" i="7" s="1"/>
  <c r="J11" i="7" s="1"/>
</calcChain>
</file>

<file path=xl/sharedStrings.xml><?xml version="1.0" encoding="utf-8"?>
<sst xmlns="http://schemas.openxmlformats.org/spreadsheetml/2006/main" count="91" uniqueCount="89">
  <si>
    <t>Α/Α</t>
  </si>
  <si>
    <t>ΒΑΘΜΟΛΟΓΙΑ Α΄</t>
  </si>
  <si>
    <t>ΒΑΣΙΚΟΣ ΤΙΤΛΟΣ ΣΠΟΥΔΩΝ Γ'ΒΑΘΜΙΑΣ</t>
  </si>
  <si>
    <t>ΔΕΥΤΕΡΟΣ ΤΙΤΛΟΣ ΣΠΟΥΔΩΝ Γ'ΒΑΘΜΙΑΣ</t>
  </si>
  <si>
    <t>ΣΥΝΑΦΕΣ ΔΙΔΑΚΤΟΡΙΚΟ ΔΙΠΛΩΜΑ</t>
  </si>
  <si>
    <t>ΠΡΩΤΟ ΣΥΝΑΦΕΣ ΠΜΣ</t>
  </si>
  <si>
    <t>ΓΝΩΣΗ ΞΕΝΗΣ ΓΛΩΣΣΑΣ ΑΡΙΣΤΗ</t>
  </si>
  <si>
    <t>ΓΝΩΣΗ ΞΕΝΗΣ ΓΛΩΣΣΑΣ ΚΑΛΗ</t>
  </si>
  <si>
    <t>ΠΙΣΤΟΠΟΙΗΜΕΝΗ ΕΠΙΜΟΡΦΩΣΗ</t>
  </si>
  <si>
    <t>ΜΑΧ ΠΡΟΫΠΗΡΕΣΙΑ ΣΤΟΝ ΙΔΙΩΤΙΚΟ ΤΟΜΕΑ</t>
  </si>
  <si>
    <t>ΕΠΩΝΥΜΟ</t>
  </si>
  <si>
    <t>ΟΝΟΜΑ</t>
  </si>
  <si>
    <t>INTEGRATED MASTER (5ETH)</t>
  </si>
  <si>
    <t>ΛΟΙΠΑ ΠΜΣ</t>
  </si>
  <si>
    <t>ΠΡΩΤΟ ΜΗ ΣΥΝΑΦΕΣ ΠΜΣ</t>
  </si>
  <si>
    <t>ΜΗ ΣΥΝΑΦΕΣ ΔΙΔΑΚΤΟΡΙΚΟ ΔΙΠΛΩΜΑ</t>
  </si>
  <si>
    <t>ΛΟΙΠΑ ΔΙΔΑΚΤΟΡΙΚΑ ΔΙΠΛΩΜΑΤΑ</t>
  </si>
  <si>
    <t>ΧΡΟΝΟΣ ΥΠΗΡΕΣΙΑΣ (ΜΗΝΕΣ)</t>
  </si>
  <si>
    <t>ΑΝΑΓΝΩΡΙΣΜΕΝΟΣ ΧΡΟΝΟΣ ΣΤΟΝ ΙΔΙΩΤΙΚΟ ΤΟΜΕΑ (ΜΗΝΕΣ)</t>
  </si>
  <si>
    <t>ΜΗΝΕΣ ΜΕ ΚΡΙΣΗ ΣΕ ΤΜΗΜΑ</t>
  </si>
  <si>
    <t>ΜΗΝΕΣ ΜΕ ΑΝΑΠΛΗΡΩΣΗ ΣΕ ΤΜΗΜΑ</t>
  </si>
  <si>
    <t>ΜΗΝΕΣ ΜΕ ΚΡΙΣΗ ΣΕ ΔΙΕΥΘΥΝΣΗ</t>
  </si>
  <si>
    <t>ΜΗΝΕΣ ΜΕ ΑΝΑΠΛΗΡΩΣΗ ΣΕ ΔΙΕΥΘΥΝΣΗ</t>
  </si>
  <si>
    <t>ΜΗΝΕΣ ΜΕ ΚΡΙΣΗ ΣΕ ΓΕΝΙΚΗ ΔΙΕΥΘΥΝΣΗ</t>
  </si>
  <si>
    <t>ΜΗΝΕΣ ΜΕ ΑΝΑΠΛΗΡΩΣΗ ΣΕ ΓΕΝΙΚΗ ΔΙΕΥΘΥΝΣΗ</t>
  </si>
  <si>
    <t>ΜΗΝΕΣ ΜΕ ΚΡΙΣΗ ΩΣ ΥΠΗΡΕΣΙΑΚΟΣ ΓΡΑΜΜΑΤΕΑΣ</t>
  </si>
  <si>
    <t>ΜΗΝΕΣ ΜΕ ΑΝΑΠΛΗΡΩΣΗ ΩΣ ΥΠΗΡΕΣΙΑΚΟΣ ΓΡΑΜΜΑΤΕΑΣ</t>
  </si>
  <si>
    <t>ΤΕΛΙΚΑ ΠΡΟΣΜΕΤΡΟΜΕΝΑ ΜΟΡΙΑ ΥΠΗΡΕΣΙΑΚΟΥ ΓΡΑΜΜΑΤΕΑ</t>
  </si>
  <si>
    <t>ΜΟΡΙΑ ΧΡΟΝΟΥ ΥΠΗΡΕΣΙΑΣ</t>
  </si>
  <si>
    <t>ΜΑΧ ΧΡΟΝΟΣ ΥΠΗΡΕΣΙΑΣ (ΜΗΝΕΣ)</t>
  </si>
  <si>
    <t>ΑΘΡΟΙΣΜΑ ΜΗΝΩΝ ΘΗΤΕΙΩΝ ΣΕ ΘΕΣΕΙΣ ΕΥΘΥΝΗΣ</t>
  </si>
  <si>
    <t>ΠΛΑΦΟΝ ΘΗΤΕΙΩΝ</t>
  </si>
  <si>
    <t>ΜΟΡΙΑ ΘΗΤΕΙΩΝ</t>
  </si>
  <si>
    <t>ΥΠΟΛΟΓΙΣΙΜΟΣ ΧΡΟΝΟΣ ΥΠΗΡΕΣΙΑΣ (ΜΗΝΕΣ) ΜΕ ΑΦΑΙΡΕΣΗ ΘΗΤΕΙΩΝ</t>
  </si>
  <si>
    <t>ΜΟΡΙΟΔΟΤΟΥΜ ΜΗΝΕΣ ΜΕ ΚΡΙΣΗ ΣΕ ΤΜΗΜΑ</t>
  </si>
  <si>
    <t>ΜΟΡΙΟΔΟΤΟΥΜ ΜΗΝΕΣ ΜΕ ΑΝΑΠΛ ΣΕ ΤΜΗΜΑ</t>
  </si>
  <si>
    <t>ΜΟΡΙΟΔΟΤΟΥΜ ΜΗΝΕΣ ΜΕ ΚΡΙΣΗ ΣΕ Δ/ΝΣΗ</t>
  </si>
  <si>
    <t>ΜΟΡΙΟΔΟΤΟΥΜ ΜΗΝΕΣ ΜΕ ΑΝΑΠΛ ΣΕ Δ/ΝΣΗ</t>
  </si>
  <si>
    <t>ΜΟΡΙΟΔΟΤΟΥΜ ΜΗΝΕΣ ΜΕ ΚΡΙΣΗ ΣΕ ΓΕΝ. Δ/ΝΣΗ</t>
  </si>
  <si>
    <t>ΜΟΡΙΟΔΟΤΟΥΜ ΜΗΝΕΣ ΜΕ ΑΝΑΠΛ ΣΕ ΓΕΝ. Δ/ΝΣΗ</t>
  </si>
  <si>
    <t>ΓΕΩΡΓΙΟΣ</t>
  </si>
  <si>
    <t>ΙΩΑΝΝΗΣ</t>
  </si>
  <si>
    <t>ΑΓΑΛΙΑ-ΠΟΛΙΤΗ</t>
  </si>
  <si>
    <t xml:space="preserve"> ΕΙΡΗΝΗ</t>
  </si>
  <si>
    <t>ΑΛΒΑΝΟΣ</t>
  </si>
  <si>
    <t>ΜΑΡΙΑ</t>
  </si>
  <si>
    <t>ΔΗΜΗΤΡΙΟΣ</t>
  </si>
  <si>
    <t xml:space="preserve">ΑΝΑΣΤΑΣΙΑΔΗΣ </t>
  </si>
  <si>
    <t>ΠΑΝΑΓΙΩΤΗΣ</t>
  </si>
  <si>
    <t>ΑΤΣΙΚΠΑΣΗ</t>
  </si>
  <si>
    <t>ΜΑΡΘΑ</t>
  </si>
  <si>
    <t>ΒΑΛΛΗΣ</t>
  </si>
  <si>
    <t>ΕΥΑΓΓΕΛΟΣ</t>
  </si>
  <si>
    <t>ΓΙΑΝΕΛΛΗ</t>
  </si>
  <si>
    <t>ΕΛΕΥΘΕΡΙΟΥ</t>
  </si>
  <si>
    <t>ΕΥΣΤΡΑΤΙΑ</t>
  </si>
  <si>
    <t xml:space="preserve">ΖΟΡΜΠΑ </t>
  </si>
  <si>
    <t>ΠΑΡΑΣΚΕΥΗ</t>
  </si>
  <si>
    <t>ΚΑΛΑΤΖΗΣ</t>
  </si>
  <si>
    <t>ΚΟΥΡΟΓΕΝΗ</t>
  </si>
  <si>
    <t>ΑΦΡΟΔΙΤΗ</t>
  </si>
  <si>
    <t xml:space="preserve">ΜΑΡΑΓΚΟΥΔΑΚΗ </t>
  </si>
  <si>
    <t>ΔΗΜΗΤΡΑ</t>
  </si>
  <si>
    <t>ΜΩΡΑΪΤΟΥ</t>
  </si>
  <si>
    <t>ΚΟΣΜΙΑ</t>
  </si>
  <si>
    <t>ΠΑΠΑΖΟΓΛΟΥ</t>
  </si>
  <si>
    <t xml:space="preserve">ΠΟΛΥΤΑΚΗ </t>
  </si>
  <si>
    <t>ΑΓΓΕΛΙΚΗ</t>
  </si>
  <si>
    <t>ΡΟΥΣΣΗΣ</t>
  </si>
  <si>
    <t>ΑΝΑΣΤΑΣΙΟΣ</t>
  </si>
  <si>
    <t>ΣΑΡΑΝΤΙΝΟΥ</t>
  </si>
  <si>
    <t xml:space="preserve">ΤΣΑΚΥΡΗ </t>
  </si>
  <si>
    <t>ΑΡΓΥΡΗ</t>
  </si>
  <si>
    <t>ΤΣΙΩΡΑΣ</t>
  </si>
  <si>
    <t>ΣΑΒΒΑΣ</t>
  </si>
  <si>
    <t>ΒΑΘΜΟΛΟΓΙΑ Α΄ (max 1.000)</t>
  </si>
  <si>
    <t>33% * A΄</t>
  </si>
  <si>
    <t>ΒΑΘΜΟΛΟΓΙΑ Β΄</t>
  </si>
  <si>
    <t>ΒΑΘΜΟΛΟΓΙΑ Β΄ (max 1.000)</t>
  </si>
  <si>
    <t>33% * B΄</t>
  </si>
  <si>
    <t>ΣΥΝΟΛΙΚΗ ΒΑΘΜΟΛΟΓΙΑ 
Α΄ΚΑΙ Β΄</t>
  </si>
  <si>
    <t>ΜΑΧ ΑΠΟ ΠΜΣ</t>
  </si>
  <si>
    <t>ΑΠΟΦΟΙΤΗΣΗ ΑΠΟ ΕΣΔΔΑ</t>
  </si>
  <si>
    <t>ΜΑΧ ΑΠΟ ΔΙΔΑΚΤΟΡΙΚΑ</t>
  </si>
  <si>
    <t>MAX ΑΠΟ ΕΠΙΜΟΡΦΩΣΗ</t>
  </si>
  <si>
    <t>ΓΝΩΣΗ ΞΕΝΗΣ ΓΛΩΣΣΑΣ ΠΟΛΥ ΚΑΛΗ</t>
  </si>
  <si>
    <t>ΜΑΧ ΑΠΟ ΞΕΝΗ ΓΛΩΣΣΑ</t>
  </si>
  <si>
    <r>
      <rPr>
        <b/>
        <sz val="14"/>
        <color theme="1"/>
        <rFont val="Arial"/>
        <family val="2"/>
        <charset val="161"/>
      </rPr>
      <t>Προσωρινός πίνακας κατάταξης</t>
    </r>
    <r>
      <rPr>
        <b/>
        <sz val="12"/>
        <color theme="1"/>
        <rFont val="Arial"/>
        <family val="2"/>
        <charset val="161"/>
      </rPr>
      <t xml:space="preserve">
Γενική Διεύθυνση Αναπτυξιακού Προγραμματισμού, Περιβάλλοντος και Υποδομών 
ΠΕΡΙΦΕΡΕΙΑ ΒΟΡΕΙΟΥ ΑΙΓΑΙΟΥ
 </t>
    </r>
    <r>
      <rPr>
        <sz val="12"/>
        <color theme="1"/>
        <rFont val="Arial"/>
        <family val="2"/>
        <charset val="161"/>
      </rPr>
      <t xml:space="preserve">  ΠΡΟΚΗΡΥΞΗ: 33730/19.06.2025 (ΑΔΑ: Ψ2ΦΝ46ΜΤΛ6-2ΧΕ)</t>
    </r>
  </si>
  <si>
    <t>ΘΕΟΔΩΡΑ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</si>
</sst>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164" fontId="2" fillId="0" borderId="1" xfId="0" applyNumberFormat="1" applyFont="1" applyBorder="1"/>
    <xf numFmtId="0" fontId="2" fillId="2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2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3" borderId="2" xfId="0" applyFont="1" applyFill="1" applyBorder="1"/>
    <xf numFmtId="0" fontId="1" fillId="3" borderId="1" xfId="0" applyFont="1" applyFill="1" applyBorder="1"/>
    <xf numFmtId="0" fontId="1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0" borderId="0" xfId="0" applyNumberFormat="1" applyFont="1"/>
    <xf numFmtId="0" fontId="4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1"/>
  <sheetViews>
    <sheetView tabSelected="1" topLeftCell="A3" workbookViewId="0">
      <selection activeCell="B7" sqref="B7"/>
    </sheetView>
  </sheetViews>
  <sheetFormatPr defaultRowHeight="14.5" x14ac:dyDescent="0.35"/>
  <cols>
    <col min="2" max="2" width="19" bestFit="1" customWidth="1"/>
    <col min="3" max="3" width="22.1796875" bestFit="1" customWidth="1"/>
    <col min="10" max="10" width="9.1796875" style="22"/>
  </cols>
  <sheetData>
    <row r="1" spans="1:68" ht="93.75" customHeight="1" x14ac:dyDescent="0.5">
      <c r="A1" s="23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11"/>
      <c r="L1" s="11"/>
      <c r="M1" s="11"/>
      <c r="N1" s="11"/>
    </row>
    <row r="2" spans="1:68" s="12" customFormat="1" ht="116" x14ac:dyDescent="0.35">
      <c r="A2" s="21" t="s">
        <v>0</v>
      </c>
      <c r="B2" s="21" t="s">
        <v>10</v>
      </c>
      <c r="C2" s="21" t="s">
        <v>11</v>
      </c>
      <c r="D2" s="21" t="s">
        <v>1</v>
      </c>
      <c r="E2" s="21" t="s">
        <v>75</v>
      </c>
      <c r="F2" s="21" t="s">
        <v>76</v>
      </c>
      <c r="G2" s="21" t="s">
        <v>77</v>
      </c>
      <c r="H2" s="21" t="s">
        <v>78</v>
      </c>
      <c r="I2" s="21" t="s">
        <v>79</v>
      </c>
      <c r="J2" s="21" t="s">
        <v>80</v>
      </c>
      <c r="K2" s="24" t="s">
        <v>2</v>
      </c>
      <c r="L2" s="24"/>
      <c r="M2" s="24" t="s">
        <v>3</v>
      </c>
      <c r="N2" s="24"/>
      <c r="O2" s="24" t="s">
        <v>5</v>
      </c>
      <c r="P2" s="24"/>
      <c r="Q2" s="24" t="s">
        <v>14</v>
      </c>
      <c r="R2" s="24"/>
      <c r="S2" s="24" t="s">
        <v>12</v>
      </c>
      <c r="T2" s="24"/>
      <c r="U2" s="21" t="s">
        <v>13</v>
      </c>
      <c r="V2" s="21"/>
      <c r="W2" s="21" t="s">
        <v>81</v>
      </c>
      <c r="X2" s="24" t="s">
        <v>82</v>
      </c>
      <c r="Y2" s="24"/>
      <c r="Z2" s="24" t="s">
        <v>4</v>
      </c>
      <c r="AA2" s="24"/>
      <c r="AB2" s="25" t="s">
        <v>15</v>
      </c>
      <c r="AC2" s="26"/>
      <c r="AD2" s="25" t="s">
        <v>16</v>
      </c>
      <c r="AE2" s="26"/>
      <c r="AF2" s="21" t="s">
        <v>83</v>
      </c>
      <c r="AG2" s="24" t="s">
        <v>8</v>
      </c>
      <c r="AH2" s="24"/>
      <c r="AI2" s="21" t="s">
        <v>84</v>
      </c>
      <c r="AJ2" s="24" t="s">
        <v>6</v>
      </c>
      <c r="AK2" s="24"/>
      <c r="AL2" s="24" t="s">
        <v>85</v>
      </c>
      <c r="AM2" s="24"/>
      <c r="AN2" s="24" t="s">
        <v>7</v>
      </c>
      <c r="AO2" s="24"/>
      <c r="AP2" s="21" t="s">
        <v>86</v>
      </c>
      <c r="AQ2" s="21" t="s">
        <v>17</v>
      </c>
      <c r="AR2" s="25" t="s">
        <v>29</v>
      </c>
      <c r="AS2" s="26" t="s">
        <v>33</v>
      </c>
      <c r="AT2" s="20" t="s">
        <v>28</v>
      </c>
      <c r="AU2" s="25" t="s">
        <v>18</v>
      </c>
      <c r="AV2" s="26"/>
      <c r="AW2" s="20" t="s">
        <v>9</v>
      </c>
      <c r="AX2" s="21" t="s">
        <v>19</v>
      </c>
      <c r="AY2" s="21" t="s">
        <v>20</v>
      </c>
      <c r="AZ2" s="21" t="s">
        <v>34</v>
      </c>
      <c r="BA2" s="21" t="s">
        <v>35</v>
      </c>
      <c r="BB2" s="21" t="s">
        <v>21</v>
      </c>
      <c r="BC2" s="21" t="s">
        <v>22</v>
      </c>
      <c r="BD2" s="21" t="s">
        <v>36</v>
      </c>
      <c r="BE2" s="21" t="s">
        <v>37</v>
      </c>
      <c r="BF2" s="21" t="s">
        <v>23</v>
      </c>
      <c r="BG2" s="21" t="s">
        <v>24</v>
      </c>
      <c r="BH2" s="21" t="s">
        <v>25</v>
      </c>
      <c r="BI2" s="21" t="s">
        <v>26</v>
      </c>
      <c r="BJ2" s="21" t="s">
        <v>27</v>
      </c>
      <c r="BK2" s="21" t="s">
        <v>38</v>
      </c>
      <c r="BL2" s="21" t="s">
        <v>39</v>
      </c>
      <c r="BM2" s="21" t="s">
        <v>30</v>
      </c>
      <c r="BN2" s="21" t="s">
        <v>31</v>
      </c>
      <c r="BO2" s="21" t="s">
        <v>32</v>
      </c>
    </row>
    <row r="3" spans="1:68" s="19" customFormat="1" ht="14" x14ac:dyDescent="0.3">
      <c r="A3" s="13">
        <v>1</v>
      </c>
      <c r="B3" s="14" t="s">
        <v>47</v>
      </c>
      <c r="C3" s="14" t="s">
        <v>48</v>
      </c>
      <c r="D3" s="15">
        <f t="shared" ref="D3:D21" si="0">IF((L3+N3+W3+Y3+AF3+AI3+AP3)&gt;1000,1000,L3+N3+W3+Y3+AF3+AI3+AP3)</f>
        <v>670</v>
      </c>
      <c r="E3" s="15">
        <f t="shared" ref="E3:E21" si="1">IF(D3&gt;1000,1000,D3)</f>
        <v>670</v>
      </c>
      <c r="F3" s="15">
        <f t="shared" ref="F3:F21" si="2">D3*33%</f>
        <v>221.10000000000002</v>
      </c>
      <c r="G3" s="15">
        <f t="shared" ref="G3:G21" si="3">AT3+AV3+BO3</f>
        <v>841.84999999999991</v>
      </c>
      <c r="H3" s="15">
        <f t="shared" ref="H3:H21" si="4">IF(G3&gt;1000,1000,G3)</f>
        <v>841.84999999999991</v>
      </c>
      <c r="I3" s="16">
        <f t="shared" ref="I3:I21" si="5">H3*33%</f>
        <v>277.81049999999999</v>
      </c>
      <c r="J3" s="10">
        <f t="shared" ref="J3:J21" si="6">F3+I3</f>
        <v>498.91050000000001</v>
      </c>
      <c r="K3" s="17">
        <v>1</v>
      </c>
      <c r="L3" s="15">
        <f t="shared" ref="L3:L21" si="7">K3*100</f>
        <v>100</v>
      </c>
      <c r="M3" s="18"/>
      <c r="N3" s="15">
        <f t="shared" ref="N3:N21" si="8">M3*30</f>
        <v>0</v>
      </c>
      <c r="O3" s="18"/>
      <c r="P3" s="15">
        <f t="shared" ref="P3:P21" si="9">O3*200</f>
        <v>0</v>
      </c>
      <c r="Q3" s="18"/>
      <c r="R3" s="15">
        <f t="shared" ref="R3:R21" si="10">Q3*70</f>
        <v>0</v>
      </c>
      <c r="S3" s="18">
        <v>1</v>
      </c>
      <c r="T3" s="15">
        <f t="shared" ref="T3:T21" si="11">S3*150</f>
        <v>150</v>
      </c>
      <c r="U3" s="18"/>
      <c r="V3" s="15">
        <f t="shared" ref="V3:V21" si="12">IF(U3&gt;0,50,U3)</f>
        <v>0</v>
      </c>
      <c r="W3" s="15">
        <f t="shared" ref="W3:W21" si="13">IF((P3+R3+T3+V3)&gt;250,250,P3+R3+T3+V3)</f>
        <v>150</v>
      </c>
      <c r="X3" s="18"/>
      <c r="Y3" s="15">
        <f t="shared" ref="Y3:Y21" si="14">X3*275</f>
        <v>0</v>
      </c>
      <c r="Z3" s="18">
        <v>1</v>
      </c>
      <c r="AA3" s="15">
        <f t="shared" ref="AA3:AA18" si="15">Z3*350</f>
        <v>350</v>
      </c>
      <c r="AB3" s="18"/>
      <c r="AC3" s="15">
        <f t="shared" ref="AC3:AC21" si="16">AB3*100</f>
        <v>0</v>
      </c>
      <c r="AD3" s="18"/>
      <c r="AE3" s="15">
        <f t="shared" ref="AE3:AE21" si="17">IF(AD3&gt;0,70,AD3)</f>
        <v>0</v>
      </c>
      <c r="AF3" s="15">
        <f t="shared" ref="AF3:AF21" si="18">IF((AA3+AC3+AE3)&gt;420,420,AA3+AC3+AE3)</f>
        <v>350</v>
      </c>
      <c r="AG3" s="18">
        <v>4</v>
      </c>
      <c r="AH3" s="15">
        <f t="shared" ref="AH3:AH21" si="19">AG3*5</f>
        <v>20</v>
      </c>
      <c r="AI3" s="15">
        <f t="shared" ref="AI3:AI21" si="20">IF(AH3&gt;20,20,AH3)</f>
        <v>20</v>
      </c>
      <c r="AJ3" s="18">
        <v>1</v>
      </c>
      <c r="AK3" s="15">
        <f t="shared" ref="AK3:AK21" si="21">AJ3*50</f>
        <v>50</v>
      </c>
      <c r="AL3" s="18"/>
      <c r="AM3" s="15">
        <f t="shared" ref="AM3:AM21" si="22">AL3*30</f>
        <v>0</v>
      </c>
      <c r="AN3" s="18"/>
      <c r="AO3" s="15">
        <f t="shared" ref="AO3:AO21" si="23">AN3*10</f>
        <v>0</v>
      </c>
      <c r="AP3" s="15">
        <f t="shared" ref="AP3:AP21" si="24">IF((AK3+AM3+AO3)&gt;100,100,AK3+AM3+AO3)</f>
        <v>50</v>
      </c>
      <c r="AQ3" s="18">
        <v>394</v>
      </c>
      <c r="AR3" s="15">
        <f t="shared" ref="AR3:AR21" si="25">IF(AQ3&gt;396,396,AQ3)</f>
        <v>394</v>
      </c>
      <c r="AS3" s="15">
        <f t="shared" ref="AS3:AS21" si="26">AR3-BN3</f>
        <v>274</v>
      </c>
      <c r="AT3" s="15">
        <f t="shared" ref="AT3:AT21" si="27">AS3*1.5</f>
        <v>411</v>
      </c>
      <c r="AU3" s="18">
        <v>39</v>
      </c>
      <c r="AV3" s="15">
        <f>AU3*1</f>
        <v>39</v>
      </c>
      <c r="AW3" s="15">
        <f t="shared" ref="AW3:AW21" si="28">IF(AV3&gt;84,84,AV3)</f>
        <v>39</v>
      </c>
      <c r="AX3" s="18"/>
      <c r="AY3" s="18">
        <v>39</v>
      </c>
      <c r="AZ3" s="14">
        <f t="shared" ref="AZ3:AZ21" si="29">IF(BK3+BL3+BD3+BE3+AX3&lt;120,AX3,120-BK3-BL3-BD3-BE3)</f>
        <v>0</v>
      </c>
      <c r="BA3" s="14">
        <f t="shared" ref="BA3:BA21" si="30">IF(BK3+BL3+BD3+BE3+AZ3+AY3&lt;120,AY3,120-BK3-BL3-BD3-BE3-AZ3)</f>
        <v>19</v>
      </c>
      <c r="BB3" s="18"/>
      <c r="BC3" s="18">
        <v>101</v>
      </c>
      <c r="BD3" s="14">
        <f t="shared" ref="BD3:BD21" si="31">IF(BK3+BL3+BB3&lt;120,BB3,120-BK3-BL3)</f>
        <v>0</v>
      </c>
      <c r="BE3" s="14">
        <f t="shared" ref="BE3:BE21" si="32">IF(BK3+BL3+BB3+BC3&lt;120,BC3,120-BK3-BL3-BD3)</f>
        <v>101</v>
      </c>
      <c r="BF3" s="18"/>
      <c r="BG3" s="18"/>
      <c r="BH3" s="15"/>
      <c r="BI3" s="15"/>
      <c r="BJ3" s="15"/>
      <c r="BK3" s="15">
        <f t="shared" ref="BK3:BK21" si="33">IF(BF3&lt;120,BF3,120)</f>
        <v>0</v>
      </c>
      <c r="BL3" s="15">
        <f t="shared" ref="BL3:BL21" si="34">IF(BF3+BG3&lt;120,BG3,120-BF3-BG3)</f>
        <v>0</v>
      </c>
      <c r="BM3" s="15">
        <f t="shared" ref="BM3:BM21" si="35">AX3+AY3+BB3+BC3+BF3+BG3</f>
        <v>140</v>
      </c>
      <c r="BN3" s="15">
        <f t="shared" ref="BN3:BN21" si="36">IF(BM3&gt;120,120,BM3)</f>
        <v>120</v>
      </c>
      <c r="BO3" s="15">
        <f t="shared" ref="BO3:BO21" si="37">IF(AY3+BC3+BG3&lt;BM3/2,(BK3+BL3)*5.5+(BD3+BE3)*4+(AZ3+BA3)*3,BK3*5.5+BL3*5.5*0.85+BD3*4+BE3*4*0.85+AZ3*3+BA3*3*0.85)</f>
        <v>391.84999999999997</v>
      </c>
      <c r="BP3" s="4"/>
    </row>
    <row r="4" spans="1:68" s="19" customFormat="1" ht="14" x14ac:dyDescent="0.3">
      <c r="A4" s="13">
        <v>2</v>
      </c>
      <c r="B4" s="14" t="s">
        <v>53</v>
      </c>
      <c r="C4" s="14" t="s">
        <v>45</v>
      </c>
      <c r="D4" s="15">
        <f t="shared" si="0"/>
        <v>780</v>
      </c>
      <c r="E4" s="15">
        <f t="shared" si="1"/>
        <v>780</v>
      </c>
      <c r="F4" s="15">
        <f t="shared" si="2"/>
        <v>257.40000000000003</v>
      </c>
      <c r="G4" s="15">
        <f t="shared" si="3"/>
        <v>597.75</v>
      </c>
      <c r="H4" s="15">
        <f t="shared" si="4"/>
        <v>597.75</v>
      </c>
      <c r="I4" s="16">
        <f t="shared" si="5"/>
        <v>197.25750000000002</v>
      </c>
      <c r="J4" s="10">
        <f t="shared" si="6"/>
        <v>454.65750000000003</v>
      </c>
      <c r="K4" s="17">
        <v>1</v>
      </c>
      <c r="L4" s="15">
        <f t="shared" si="7"/>
        <v>100</v>
      </c>
      <c r="M4" s="18"/>
      <c r="N4" s="15">
        <f t="shared" si="8"/>
        <v>0</v>
      </c>
      <c r="O4" s="18">
        <v>1</v>
      </c>
      <c r="P4" s="15">
        <f t="shared" si="9"/>
        <v>200</v>
      </c>
      <c r="Q4" s="18"/>
      <c r="R4" s="15">
        <f t="shared" si="10"/>
        <v>0</v>
      </c>
      <c r="S4" s="18"/>
      <c r="T4" s="15">
        <f t="shared" si="11"/>
        <v>0</v>
      </c>
      <c r="U4" s="18">
        <v>1</v>
      </c>
      <c r="V4" s="15">
        <f t="shared" si="12"/>
        <v>50</v>
      </c>
      <c r="W4" s="15">
        <f t="shared" si="13"/>
        <v>250</v>
      </c>
      <c r="X4" s="18"/>
      <c r="Y4" s="15">
        <f t="shared" si="14"/>
        <v>0</v>
      </c>
      <c r="Z4" s="18">
        <v>1</v>
      </c>
      <c r="AA4" s="15">
        <f t="shared" si="15"/>
        <v>350</v>
      </c>
      <c r="AB4" s="18"/>
      <c r="AC4" s="15">
        <f t="shared" si="16"/>
        <v>0</v>
      </c>
      <c r="AD4" s="18"/>
      <c r="AE4" s="15">
        <f t="shared" si="17"/>
        <v>0</v>
      </c>
      <c r="AF4" s="15">
        <f t="shared" si="18"/>
        <v>350</v>
      </c>
      <c r="AG4" s="18">
        <v>4</v>
      </c>
      <c r="AH4" s="15">
        <f t="shared" si="19"/>
        <v>20</v>
      </c>
      <c r="AI4" s="15">
        <f t="shared" si="20"/>
        <v>20</v>
      </c>
      <c r="AJ4" s="18">
        <v>1</v>
      </c>
      <c r="AK4" s="15">
        <f t="shared" si="21"/>
        <v>50</v>
      </c>
      <c r="AL4" s="18"/>
      <c r="AM4" s="15">
        <f t="shared" si="22"/>
        <v>0</v>
      </c>
      <c r="AN4" s="18">
        <v>1</v>
      </c>
      <c r="AO4" s="15">
        <f t="shared" si="23"/>
        <v>10</v>
      </c>
      <c r="AP4" s="15">
        <f t="shared" si="24"/>
        <v>60</v>
      </c>
      <c r="AQ4" s="18">
        <v>307</v>
      </c>
      <c r="AR4" s="15">
        <f t="shared" si="25"/>
        <v>307</v>
      </c>
      <c r="AS4" s="15">
        <f t="shared" si="26"/>
        <v>187</v>
      </c>
      <c r="AT4" s="15">
        <f t="shared" si="27"/>
        <v>280.5</v>
      </c>
      <c r="AU4" s="18"/>
      <c r="AV4" s="15">
        <f>AU4*1</f>
        <v>0</v>
      </c>
      <c r="AW4" s="15">
        <f t="shared" si="28"/>
        <v>0</v>
      </c>
      <c r="AX4" s="18">
        <v>25</v>
      </c>
      <c r="AY4" s="18">
        <v>104</v>
      </c>
      <c r="AZ4" s="14">
        <f t="shared" si="29"/>
        <v>25</v>
      </c>
      <c r="BA4" s="14">
        <f t="shared" si="30"/>
        <v>95</v>
      </c>
      <c r="BB4" s="18"/>
      <c r="BC4" s="18"/>
      <c r="BD4" s="14">
        <f t="shared" si="31"/>
        <v>0</v>
      </c>
      <c r="BE4" s="14">
        <f t="shared" si="32"/>
        <v>0</v>
      </c>
      <c r="BF4" s="18"/>
      <c r="BG4" s="18"/>
      <c r="BH4" s="15"/>
      <c r="BI4" s="15"/>
      <c r="BJ4" s="15"/>
      <c r="BK4" s="15">
        <f t="shared" si="33"/>
        <v>0</v>
      </c>
      <c r="BL4" s="15">
        <f t="shared" si="34"/>
        <v>0</v>
      </c>
      <c r="BM4" s="15">
        <f t="shared" si="35"/>
        <v>129</v>
      </c>
      <c r="BN4" s="15">
        <f t="shared" si="36"/>
        <v>120</v>
      </c>
      <c r="BO4" s="15">
        <f t="shared" si="37"/>
        <v>317.25</v>
      </c>
      <c r="BP4" s="4"/>
    </row>
    <row r="5" spans="1:68" s="19" customFormat="1" ht="14" x14ac:dyDescent="0.3">
      <c r="A5" s="13">
        <v>3</v>
      </c>
      <c r="B5" s="14" t="s">
        <v>59</v>
      </c>
      <c r="C5" s="14" t="s">
        <v>60</v>
      </c>
      <c r="D5" s="15">
        <f t="shared" si="0"/>
        <v>380</v>
      </c>
      <c r="E5" s="15">
        <f t="shared" si="1"/>
        <v>380</v>
      </c>
      <c r="F5" s="15">
        <f t="shared" si="2"/>
        <v>125.4</v>
      </c>
      <c r="G5" s="15">
        <f t="shared" si="3"/>
        <v>973.5</v>
      </c>
      <c r="H5" s="15">
        <f t="shared" si="4"/>
        <v>973.5</v>
      </c>
      <c r="I5" s="16">
        <f t="shared" si="5"/>
        <v>321.255</v>
      </c>
      <c r="J5" s="10">
        <f t="shared" si="6"/>
        <v>446.65499999999997</v>
      </c>
      <c r="K5" s="17">
        <v>1</v>
      </c>
      <c r="L5" s="15">
        <f t="shared" si="7"/>
        <v>100</v>
      </c>
      <c r="M5" s="18"/>
      <c r="N5" s="15">
        <f t="shared" si="8"/>
        <v>0</v>
      </c>
      <c r="O5" s="18">
        <v>1</v>
      </c>
      <c r="P5" s="15">
        <f t="shared" si="9"/>
        <v>200</v>
      </c>
      <c r="Q5" s="18"/>
      <c r="R5" s="15">
        <f t="shared" si="10"/>
        <v>0</v>
      </c>
      <c r="S5" s="18"/>
      <c r="T5" s="15">
        <f t="shared" si="11"/>
        <v>0</v>
      </c>
      <c r="U5" s="18">
        <v>1</v>
      </c>
      <c r="V5" s="15">
        <f t="shared" si="12"/>
        <v>50</v>
      </c>
      <c r="W5" s="15">
        <f t="shared" si="13"/>
        <v>250</v>
      </c>
      <c r="X5" s="18"/>
      <c r="Y5" s="15">
        <f t="shared" si="14"/>
        <v>0</v>
      </c>
      <c r="Z5" s="18"/>
      <c r="AA5" s="15">
        <f t="shared" si="15"/>
        <v>0</v>
      </c>
      <c r="AB5" s="18"/>
      <c r="AC5" s="15">
        <f t="shared" si="16"/>
        <v>0</v>
      </c>
      <c r="AD5" s="18"/>
      <c r="AE5" s="15">
        <f t="shared" si="17"/>
        <v>0</v>
      </c>
      <c r="AF5" s="15">
        <f t="shared" si="18"/>
        <v>0</v>
      </c>
      <c r="AG5" s="18">
        <v>4</v>
      </c>
      <c r="AH5" s="15">
        <f t="shared" si="19"/>
        <v>20</v>
      </c>
      <c r="AI5" s="15">
        <f t="shared" si="20"/>
        <v>20</v>
      </c>
      <c r="AJ5" s="18"/>
      <c r="AK5" s="15">
        <f t="shared" si="21"/>
        <v>0</v>
      </c>
      <c r="AL5" s="18"/>
      <c r="AM5" s="15">
        <f t="shared" si="22"/>
        <v>0</v>
      </c>
      <c r="AN5" s="18">
        <v>1</v>
      </c>
      <c r="AO5" s="15">
        <f t="shared" si="23"/>
        <v>10</v>
      </c>
      <c r="AP5" s="15">
        <f t="shared" si="24"/>
        <v>10</v>
      </c>
      <c r="AQ5" s="18">
        <v>475</v>
      </c>
      <c r="AR5" s="15">
        <f t="shared" si="25"/>
        <v>396</v>
      </c>
      <c r="AS5" s="15">
        <f t="shared" si="26"/>
        <v>276</v>
      </c>
      <c r="AT5" s="15">
        <f t="shared" si="27"/>
        <v>414</v>
      </c>
      <c r="AU5" s="18">
        <v>6</v>
      </c>
      <c r="AV5" s="15">
        <f>AU5*1</f>
        <v>6</v>
      </c>
      <c r="AW5" s="15">
        <f t="shared" si="28"/>
        <v>6</v>
      </c>
      <c r="AX5" s="18">
        <v>157</v>
      </c>
      <c r="AY5" s="18"/>
      <c r="AZ5" s="14">
        <f t="shared" si="29"/>
        <v>0</v>
      </c>
      <c r="BA5" s="14">
        <f t="shared" si="30"/>
        <v>0</v>
      </c>
      <c r="BB5" s="18">
        <v>156</v>
      </c>
      <c r="BC5" s="18"/>
      <c r="BD5" s="14">
        <f t="shared" si="31"/>
        <v>71</v>
      </c>
      <c r="BE5" s="14">
        <f t="shared" si="32"/>
        <v>0</v>
      </c>
      <c r="BF5" s="18">
        <v>49</v>
      </c>
      <c r="BG5" s="18"/>
      <c r="BH5" s="15"/>
      <c r="BI5" s="15"/>
      <c r="BJ5" s="15"/>
      <c r="BK5" s="15">
        <f t="shared" si="33"/>
        <v>49</v>
      </c>
      <c r="BL5" s="15">
        <f t="shared" si="34"/>
        <v>0</v>
      </c>
      <c r="BM5" s="15">
        <f t="shared" si="35"/>
        <v>362</v>
      </c>
      <c r="BN5" s="15">
        <f t="shared" si="36"/>
        <v>120</v>
      </c>
      <c r="BO5" s="15">
        <f t="shared" si="37"/>
        <v>553.5</v>
      </c>
      <c r="BP5" s="4"/>
    </row>
    <row r="6" spans="1:68" s="19" customFormat="1" ht="14" x14ac:dyDescent="0.3">
      <c r="A6" s="13">
        <v>4</v>
      </c>
      <c r="B6" s="14" t="s">
        <v>54</v>
      </c>
      <c r="C6" s="14" t="s">
        <v>55</v>
      </c>
      <c r="D6" s="15">
        <f t="shared" si="0"/>
        <v>420</v>
      </c>
      <c r="E6" s="15">
        <f t="shared" si="1"/>
        <v>420</v>
      </c>
      <c r="F6" s="15">
        <f t="shared" si="2"/>
        <v>138.6</v>
      </c>
      <c r="G6" s="15">
        <f t="shared" si="3"/>
        <v>871.5</v>
      </c>
      <c r="H6" s="15">
        <f t="shared" si="4"/>
        <v>871.5</v>
      </c>
      <c r="I6" s="16">
        <f t="shared" si="5"/>
        <v>287.59500000000003</v>
      </c>
      <c r="J6" s="10">
        <f t="shared" si="6"/>
        <v>426.19500000000005</v>
      </c>
      <c r="K6" s="17">
        <v>1</v>
      </c>
      <c r="L6" s="15">
        <f t="shared" si="7"/>
        <v>100</v>
      </c>
      <c r="M6" s="18"/>
      <c r="N6" s="15">
        <f t="shared" si="8"/>
        <v>0</v>
      </c>
      <c r="O6" s="18">
        <v>1</v>
      </c>
      <c r="P6" s="15">
        <f t="shared" si="9"/>
        <v>200</v>
      </c>
      <c r="Q6" s="18"/>
      <c r="R6" s="15">
        <f t="shared" si="10"/>
        <v>0</v>
      </c>
      <c r="S6" s="18"/>
      <c r="T6" s="15">
        <f t="shared" si="11"/>
        <v>0</v>
      </c>
      <c r="U6" s="18">
        <v>1</v>
      </c>
      <c r="V6" s="15">
        <f t="shared" si="12"/>
        <v>50</v>
      </c>
      <c r="W6" s="15">
        <f t="shared" si="13"/>
        <v>250</v>
      </c>
      <c r="X6" s="18"/>
      <c r="Y6" s="15">
        <f t="shared" si="14"/>
        <v>0</v>
      </c>
      <c r="Z6" s="18"/>
      <c r="AA6" s="15">
        <f t="shared" si="15"/>
        <v>0</v>
      </c>
      <c r="AB6" s="18"/>
      <c r="AC6" s="15">
        <f t="shared" si="16"/>
        <v>0</v>
      </c>
      <c r="AD6" s="18"/>
      <c r="AE6" s="15">
        <f t="shared" si="17"/>
        <v>0</v>
      </c>
      <c r="AF6" s="15">
        <f t="shared" si="18"/>
        <v>0</v>
      </c>
      <c r="AG6" s="18">
        <v>4</v>
      </c>
      <c r="AH6" s="15">
        <f t="shared" si="19"/>
        <v>20</v>
      </c>
      <c r="AI6" s="15">
        <f t="shared" si="20"/>
        <v>20</v>
      </c>
      <c r="AJ6" s="18">
        <v>1</v>
      </c>
      <c r="AK6" s="15">
        <f t="shared" si="21"/>
        <v>50</v>
      </c>
      <c r="AL6" s="18"/>
      <c r="AM6" s="15">
        <f t="shared" si="22"/>
        <v>0</v>
      </c>
      <c r="AN6" s="18"/>
      <c r="AO6" s="15">
        <f t="shared" si="23"/>
        <v>0</v>
      </c>
      <c r="AP6" s="15">
        <f t="shared" si="24"/>
        <v>50</v>
      </c>
      <c r="AQ6" s="18">
        <v>295</v>
      </c>
      <c r="AR6" s="15">
        <f t="shared" si="25"/>
        <v>295</v>
      </c>
      <c r="AS6" s="15">
        <f t="shared" si="26"/>
        <v>175</v>
      </c>
      <c r="AT6" s="15">
        <f t="shared" si="27"/>
        <v>262.5</v>
      </c>
      <c r="AU6" s="18">
        <v>84</v>
      </c>
      <c r="AV6" s="15">
        <f>AU6*1</f>
        <v>84</v>
      </c>
      <c r="AW6" s="15">
        <f t="shared" si="28"/>
        <v>84</v>
      </c>
      <c r="AX6" s="18"/>
      <c r="AY6" s="18">
        <v>19</v>
      </c>
      <c r="AZ6" s="14">
        <f t="shared" si="29"/>
        <v>0</v>
      </c>
      <c r="BA6" s="14">
        <f t="shared" si="30"/>
        <v>0</v>
      </c>
      <c r="BB6" s="18">
        <v>144</v>
      </c>
      <c r="BC6" s="18"/>
      <c r="BD6" s="14">
        <f t="shared" si="31"/>
        <v>90</v>
      </c>
      <c r="BE6" s="14">
        <f t="shared" si="32"/>
        <v>0</v>
      </c>
      <c r="BF6" s="18"/>
      <c r="BG6" s="18">
        <v>30</v>
      </c>
      <c r="BH6" s="15"/>
      <c r="BI6" s="15"/>
      <c r="BJ6" s="15"/>
      <c r="BK6" s="15">
        <f t="shared" si="33"/>
        <v>0</v>
      </c>
      <c r="BL6" s="15">
        <f t="shared" si="34"/>
        <v>30</v>
      </c>
      <c r="BM6" s="15">
        <f t="shared" si="35"/>
        <v>193</v>
      </c>
      <c r="BN6" s="15">
        <f t="shared" si="36"/>
        <v>120</v>
      </c>
      <c r="BO6" s="15">
        <f t="shared" si="37"/>
        <v>525</v>
      </c>
      <c r="BP6" s="4"/>
    </row>
    <row r="7" spans="1:68" s="19" customFormat="1" ht="14" x14ac:dyDescent="0.3">
      <c r="A7" s="13">
        <v>5</v>
      </c>
      <c r="B7" s="14" t="s">
        <v>65</v>
      </c>
      <c r="C7" s="14" t="s">
        <v>88</v>
      </c>
      <c r="D7" s="15">
        <f t="shared" si="0"/>
        <v>520</v>
      </c>
      <c r="E7" s="15">
        <f t="shared" si="1"/>
        <v>520</v>
      </c>
      <c r="F7" s="15">
        <f t="shared" si="2"/>
        <v>171.6</v>
      </c>
      <c r="G7" s="15">
        <f t="shared" si="3"/>
        <v>672</v>
      </c>
      <c r="H7" s="15">
        <f t="shared" si="4"/>
        <v>672</v>
      </c>
      <c r="I7" s="16">
        <f t="shared" si="5"/>
        <v>221.76000000000002</v>
      </c>
      <c r="J7" s="10">
        <f t="shared" si="6"/>
        <v>393.36</v>
      </c>
      <c r="K7" s="17">
        <v>1</v>
      </c>
      <c r="L7" s="15">
        <f t="shared" si="7"/>
        <v>100</v>
      </c>
      <c r="M7" s="18"/>
      <c r="N7" s="15">
        <f t="shared" si="8"/>
        <v>0</v>
      </c>
      <c r="O7" s="18">
        <v>1</v>
      </c>
      <c r="P7" s="15">
        <f t="shared" si="9"/>
        <v>200</v>
      </c>
      <c r="Q7" s="18"/>
      <c r="R7" s="15">
        <f t="shared" si="10"/>
        <v>0</v>
      </c>
      <c r="S7" s="18"/>
      <c r="T7" s="15">
        <f t="shared" si="11"/>
        <v>0</v>
      </c>
      <c r="U7" s="18"/>
      <c r="V7" s="15">
        <f t="shared" si="12"/>
        <v>0</v>
      </c>
      <c r="W7" s="15">
        <f t="shared" si="13"/>
        <v>200</v>
      </c>
      <c r="X7" s="18"/>
      <c r="Y7" s="15">
        <f t="shared" si="14"/>
        <v>0</v>
      </c>
      <c r="Z7" s="18"/>
      <c r="AA7" s="15">
        <f t="shared" si="15"/>
        <v>0</v>
      </c>
      <c r="AB7" s="18">
        <v>1</v>
      </c>
      <c r="AC7" s="15">
        <f t="shared" si="16"/>
        <v>100</v>
      </c>
      <c r="AD7" s="18"/>
      <c r="AE7" s="15">
        <f t="shared" si="17"/>
        <v>0</v>
      </c>
      <c r="AF7" s="15">
        <f t="shared" si="18"/>
        <v>100</v>
      </c>
      <c r="AG7" s="18">
        <v>4</v>
      </c>
      <c r="AH7" s="15">
        <f t="shared" si="19"/>
        <v>20</v>
      </c>
      <c r="AI7" s="15">
        <f t="shared" si="20"/>
        <v>20</v>
      </c>
      <c r="AJ7" s="18">
        <v>2</v>
      </c>
      <c r="AK7" s="15">
        <f t="shared" si="21"/>
        <v>100</v>
      </c>
      <c r="AL7" s="18"/>
      <c r="AM7" s="15">
        <f t="shared" si="22"/>
        <v>0</v>
      </c>
      <c r="AN7" s="18">
        <v>1</v>
      </c>
      <c r="AO7" s="15">
        <f t="shared" si="23"/>
        <v>10</v>
      </c>
      <c r="AP7" s="15">
        <f t="shared" si="24"/>
        <v>100</v>
      </c>
      <c r="AQ7" s="18">
        <v>328</v>
      </c>
      <c r="AR7" s="15">
        <f t="shared" si="25"/>
        <v>328</v>
      </c>
      <c r="AS7" s="15">
        <f t="shared" si="26"/>
        <v>208</v>
      </c>
      <c r="AT7" s="15">
        <f t="shared" si="27"/>
        <v>312</v>
      </c>
      <c r="AU7" s="18"/>
      <c r="AV7" s="15">
        <f>AU7*1</f>
        <v>0</v>
      </c>
      <c r="AW7" s="15">
        <f t="shared" si="28"/>
        <v>0</v>
      </c>
      <c r="AX7" s="18">
        <v>92</v>
      </c>
      <c r="AY7" s="18">
        <v>34</v>
      </c>
      <c r="AZ7" s="14">
        <f t="shared" si="29"/>
        <v>92</v>
      </c>
      <c r="BA7" s="14">
        <f t="shared" si="30"/>
        <v>28</v>
      </c>
      <c r="BB7" s="18"/>
      <c r="BC7" s="18"/>
      <c r="BD7" s="14">
        <f t="shared" si="31"/>
        <v>0</v>
      </c>
      <c r="BE7" s="14">
        <f t="shared" si="32"/>
        <v>0</v>
      </c>
      <c r="BF7" s="18"/>
      <c r="BG7" s="18"/>
      <c r="BH7" s="15"/>
      <c r="BI7" s="15"/>
      <c r="BJ7" s="15"/>
      <c r="BK7" s="15">
        <f t="shared" si="33"/>
        <v>0</v>
      </c>
      <c r="BL7" s="15">
        <f t="shared" si="34"/>
        <v>0</v>
      </c>
      <c r="BM7" s="15">
        <f t="shared" si="35"/>
        <v>126</v>
      </c>
      <c r="BN7" s="15">
        <f t="shared" si="36"/>
        <v>120</v>
      </c>
      <c r="BO7" s="15">
        <f t="shared" si="37"/>
        <v>360</v>
      </c>
      <c r="BP7" s="4"/>
    </row>
    <row r="8" spans="1:68" s="19" customFormat="1" ht="14" x14ac:dyDescent="0.3">
      <c r="A8" s="13">
        <v>6</v>
      </c>
      <c r="B8" s="14" t="s">
        <v>44</v>
      </c>
      <c r="C8" s="14" t="s">
        <v>46</v>
      </c>
      <c r="D8" s="15">
        <f t="shared" si="0"/>
        <v>320</v>
      </c>
      <c r="E8" s="15">
        <f t="shared" si="1"/>
        <v>320</v>
      </c>
      <c r="F8" s="15">
        <f t="shared" si="2"/>
        <v>105.60000000000001</v>
      </c>
      <c r="G8" s="15">
        <f t="shared" si="3"/>
        <v>860.4</v>
      </c>
      <c r="H8" s="15">
        <f t="shared" si="4"/>
        <v>860.4</v>
      </c>
      <c r="I8" s="16">
        <f t="shared" si="5"/>
        <v>283.93200000000002</v>
      </c>
      <c r="J8" s="10">
        <f t="shared" si="6"/>
        <v>389.53200000000004</v>
      </c>
      <c r="K8" s="17">
        <v>1</v>
      </c>
      <c r="L8" s="15">
        <f t="shared" si="7"/>
        <v>100</v>
      </c>
      <c r="M8" s="18"/>
      <c r="N8" s="15">
        <f t="shared" si="8"/>
        <v>0</v>
      </c>
      <c r="O8" s="18">
        <v>1</v>
      </c>
      <c r="P8" s="15">
        <f t="shared" si="9"/>
        <v>200</v>
      </c>
      <c r="Q8" s="18"/>
      <c r="R8" s="15">
        <f t="shared" si="10"/>
        <v>0</v>
      </c>
      <c r="S8" s="18"/>
      <c r="T8" s="15">
        <f t="shared" si="11"/>
        <v>0</v>
      </c>
      <c r="U8" s="18"/>
      <c r="V8" s="15">
        <f t="shared" si="12"/>
        <v>0</v>
      </c>
      <c r="W8" s="15">
        <f t="shared" si="13"/>
        <v>200</v>
      </c>
      <c r="X8" s="18"/>
      <c r="Y8" s="15">
        <f t="shared" si="14"/>
        <v>0</v>
      </c>
      <c r="Z8" s="18"/>
      <c r="AA8" s="15">
        <f t="shared" si="15"/>
        <v>0</v>
      </c>
      <c r="AB8" s="18"/>
      <c r="AC8" s="15">
        <f t="shared" si="16"/>
        <v>0</v>
      </c>
      <c r="AD8" s="18"/>
      <c r="AE8" s="15">
        <f t="shared" si="17"/>
        <v>0</v>
      </c>
      <c r="AF8" s="15">
        <f t="shared" si="18"/>
        <v>0</v>
      </c>
      <c r="AG8" s="18">
        <v>4</v>
      </c>
      <c r="AH8" s="15">
        <f t="shared" si="19"/>
        <v>20</v>
      </c>
      <c r="AI8" s="15">
        <f t="shared" si="20"/>
        <v>20</v>
      </c>
      <c r="AJ8" s="18"/>
      <c r="AK8" s="15">
        <f t="shared" si="21"/>
        <v>0</v>
      </c>
      <c r="AL8" s="18"/>
      <c r="AM8" s="15">
        <f t="shared" si="22"/>
        <v>0</v>
      </c>
      <c r="AN8" s="18"/>
      <c r="AO8" s="15">
        <f t="shared" si="23"/>
        <v>0</v>
      </c>
      <c r="AP8" s="15">
        <f t="shared" si="24"/>
        <v>0</v>
      </c>
      <c r="AQ8" s="18">
        <v>411</v>
      </c>
      <c r="AR8" s="15">
        <f t="shared" si="25"/>
        <v>396</v>
      </c>
      <c r="AS8" s="15">
        <f t="shared" si="26"/>
        <v>276</v>
      </c>
      <c r="AT8" s="15">
        <f t="shared" si="27"/>
        <v>414</v>
      </c>
      <c r="AU8" s="18"/>
      <c r="AV8" s="15">
        <v>0</v>
      </c>
      <c r="AW8" s="15">
        <f t="shared" si="28"/>
        <v>0</v>
      </c>
      <c r="AX8" s="18"/>
      <c r="AY8" s="18"/>
      <c r="AZ8" s="14">
        <f t="shared" si="29"/>
        <v>0</v>
      </c>
      <c r="BA8" s="14">
        <f t="shared" si="30"/>
        <v>0</v>
      </c>
      <c r="BB8" s="18">
        <v>13</v>
      </c>
      <c r="BC8" s="18">
        <v>147</v>
      </c>
      <c r="BD8" s="14">
        <f t="shared" si="31"/>
        <v>13</v>
      </c>
      <c r="BE8" s="14">
        <f t="shared" si="32"/>
        <v>83</v>
      </c>
      <c r="BF8" s="18"/>
      <c r="BG8" s="18">
        <v>24</v>
      </c>
      <c r="BH8" s="15">
        <v>0</v>
      </c>
      <c r="BI8" s="15">
        <v>0</v>
      </c>
      <c r="BJ8" s="15"/>
      <c r="BK8" s="15">
        <f t="shared" si="33"/>
        <v>0</v>
      </c>
      <c r="BL8" s="15">
        <f t="shared" si="34"/>
        <v>24</v>
      </c>
      <c r="BM8" s="15">
        <f t="shared" si="35"/>
        <v>184</v>
      </c>
      <c r="BN8" s="15">
        <f t="shared" si="36"/>
        <v>120</v>
      </c>
      <c r="BO8" s="15">
        <f t="shared" si="37"/>
        <v>446.4</v>
      </c>
      <c r="BP8" s="4"/>
    </row>
    <row r="9" spans="1:68" s="19" customFormat="1" ht="14" x14ac:dyDescent="0.3">
      <c r="A9" s="13">
        <v>7</v>
      </c>
      <c r="B9" s="14" t="s">
        <v>49</v>
      </c>
      <c r="C9" s="14" t="s">
        <v>50</v>
      </c>
      <c r="D9" s="15">
        <f t="shared" si="0"/>
        <v>430</v>
      </c>
      <c r="E9" s="15">
        <f t="shared" si="1"/>
        <v>430</v>
      </c>
      <c r="F9" s="15">
        <f t="shared" si="2"/>
        <v>141.9</v>
      </c>
      <c r="G9" s="15">
        <f t="shared" si="3"/>
        <v>732.9</v>
      </c>
      <c r="H9" s="15">
        <f t="shared" si="4"/>
        <v>732.9</v>
      </c>
      <c r="I9" s="16">
        <f t="shared" si="5"/>
        <v>241.857</v>
      </c>
      <c r="J9" s="10">
        <f t="shared" si="6"/>
        <v>383.75700000000001</v>
      </c>
      <c r="K9" s="17">
        <v>1</v>
      </c>
      <c r="L9" s="15">
        <f t="shared" si="7"/>
        <v>100</v>
      </c>
      <c r="M9" s="18"/>
      <c r="N9" s="15">
        <f t="shared" si="8"/>
        <v>0</v>
      </c>
      <c r="O9" s="18">
        <v>1</v>
      </c>
      <c r="P9" s="15">
        <f t="shared" si="9"/>
        <v>200</v>
      </c>
      <c r="Q9" s="18"/>
      <c r="R9" s="15">
        <f t="shared" si="10"/>
        <v>0</v>
      </c>
      <c r="S9" s="18"/>
      <c r="T9" s="15">
        <f t="shared" si="11"/>
        <v>0</v>
      </c>
      <c r="U9" s="18">
        <v>1</v>
      </c>
      <c r="V9" s="15">
        <f t="shared" si="12"/>
        <v>50</v>
      </c>
      <c r="W9" s="15">
        <f t="shared" si="13"/>
        <v>250</v>
      </c>
      <c r="X9" s="18"/>
      <c r="Y9" s="15">
        <f t="shared" si="14"/>
        <v>0</v>
      </c>
      <c r="Z9" s="18"/>
      <c r="AA9" s="15">
        <f t="shared" si="15"/>
        <v>0</v>
      </c>
      <c r="AB9" s="18"/>
      <c r="AC9" s="15">
        <f t="shared" si="16"/>
        <v>0</v>
      </c>
      <c r="AD9" s="18"/>
      <c r="AE9" s="15">
        <f t="shared" si="17"/>
        <v>0</v>
      </c>
      <c r="AF9" s="15">
        <f t="shared" si="18"/>
        <v>0</v>
      </c>
      <c r="AG9" s="18">
        <v>4</v>
      </c>
      <c r="AH9" s="15">
        <f t="shared" si="19"/>
        <v>20</v>
      </c>
      <c r="AI9" s="15">
        <f t="shared" si="20"/>
        <v>20</v>
      </c>
      <c r="AJ9" s="18">
        <v>1</v>
      </c>
      <c r="AK9" s="15">
        <f t="shared" si="21"/>
        <v>50</v>
      </c>
      <c r="AL9" s="18"/>
      <c r="AM9" s="15">
        <f t="shared" si="22"/>
        <v>0</v>
      </c>
      <c r="AN9" s="18">
        <v>1</v>
      </c>
      <c r="AO9" s="15">
        <f t="shared" si="23"/>
        <v>10</v>
      </c>
      <c r="AP9" s="15">
        <f t="shared" si="24"/>
        <v>60</v>
      </c>
      <c r="AQ9" s="18">
        <v>307</v>
      </c>
      <c r="AR9" s="15">
        <f t="shared" si="25"/>
        <v>307</v>
      </c>
      <c r="AS9" s="15">
        <f t="shared" si="26"/>
        <v>187</v>
      </c>
      <c r="AT9" s="15">
        <f t="shared" si="27"/>
        <v>280.5</v>
      </c>
      <c r="AU9" s="18">
        <v>30</v>
      </c>
      <c r="AV9" s="15">
        <f t="shared" ref="AV9:AV21" si="38">AU9*1</f>
        <v>30</v>
      </c>
      <c r="AW9" s="15">
        <f t="shared" si="28"/>
        <v>30</v>
      </c>
      <c r="AX9" s="18">
        <v>24</v>
      </c>
      <c r="AY9" s="18"/>
      <c r="AZ9" s="14">
        <f t="shared" si="29"/>
        <v>0</v>
      </c>
      <c r="BA9" s="14">
        <f t="shared" si="30"/>
        <v>0</v>
      </c>
      <c r="BB9" s="18">
        <v>24</v>
      </c>
      <c r="BC9" s="18">
        <v>105</v>
      </c>
      <c r="BD9" s="14">
        <f t="shared" si="31"/>
        <v>24</v>
      </c>
      <c r="BE9" s="14">
        <f t="shared" si="32"/>
        <v>96</v>
      </c>
      <c r="BF9" s="18"/>
      <c r="BG9" s="18"/>
      <c r="BH9" s="15"/>
      <c r="BI9" s="15"/>
      <c r="BJ9" s="15"/>
      <c r="BK9" s="15">
        <f t="shared" si="33"/>
        <v>0</v>
      </c>
      <c r="BL9" s="15">
        <f t="shared" si="34"/>
        <v>0</v>
      </c>
      <c r="BM9" s="15">
        <f t="shared" si="35"/>
        <v>153</v>
      </c>
      <c r="BN9" s="15">
        <f t="shared" si="36"/>
        <v>120</v>
      </c>
      <c r="BO9" s="15">
        <f t="shared" si="37"/>
        <v>422.4</v>
      </c>
      <c r="BP9" s="4"/>
    </row>
    <row r="10" spans="1:68" s="5" customFormat="1" ht="14" x14ac:dyDescent="0.3">
      <c r="A10" s="3">
        <v>8</v>
      </c>
      <c r="B10" s="2" t="s">
        <v>65</v>
      </c>
      <c r="C10" s="2" t="s">
        <v>40</v>
      </c>
      <c r="D10" s="1">
        <f t="shared" si="0"/>
        <v>520</v>
      </c>
      <c r="E10" s="1">
        <f t="shared" si="1"/>
        <v>520</v>
      </c>
      <c r="F10" s="1">
        <f t="shared" si="2"/>
        <v>171.6</v>
      </c>
      <c r="G10" s="1">
        <f t="shared" si="3"/>
        <v>551.35</v>
      </c>
      <c r="H10" s="1">
        <f t="shared" si="4"/>
        <v>551.35</v>
      </c>
      <c r="I10" s="6">
        <f t="shared" si="5"/>
        <v>181.94550000000001</v>
      </c>
      <c r="J10" s="10">
        <f t="shared" si="6"/>
        <v>353.5455</v>
      </c>
      <c r="K10" s="8">
        <v>1</v>
      </c>
      <c r="L10" s="1">
        <f t="shared" si="7"/>
        <v>100</v>
      </c>
      <c r="M10" s="9"/>
      <c r="N10" s="1">
        <f t="shared" si="8"/>
        <v>0</v>
      </c>
      <c r="O10" s="9">
        <v>1</v>
      </c>
      <c r="P10" s="1">
        <f t="shared" si="9"/>
        <v>200</v>
      </c>
      <c r="Q10" s="9"/>
      <c r="R10" s="1">
        <f t="shared" si="10"/>
        <v>0</v>
      </c>
      <c r="S10" s="9"/>
      <c r="T10" s="1">
        <f t="shared" si="11"/>
        <v>0</v>
      </c>
      <c r="U10" s="9"/>
      <c r="V10" s="1">
        <f t="shared" si="12"/>
        <v>0</v>
      </c>
      <c r="W10" s="1">
        <f t="shared" si="13"/>
        <v>200</v>
      </c>
      <c r="X10" s="9"/>
      <c r="Y10" s="1">
        <f t="shared" si="14"/>
        <v>0</v>
      </c>
      <c r="Z10" s="9"/>
      <c r="AA10" s="1">
        <f t="shared" si="15"/>
        <v>0</v>
      </c>
      <c r="AB10" s="9">
        <v>1</v>
      </c>
      <c r="AC10" s="1">
        <f t="shared" si="16"/>
        <v>100</v>
      </c>
      <c r="AD10" s="9"/>
      <c r="AE10" s="1">
        <f t="shared" si="17"/>
        <v>0</v>
      </c>
      <c r="AF10" s="1">
        <f t="shared" si="18"/>
        <v>100</v>
      </c>
      <c r="AG10" s="9">
        <v>4</v>
      </c>
      <c r="AH10" s="1">
        <f t="shared" si="19"/>
        <v>20</v>
      </c>
      <c r="AI10" s="1">
        <f t="shared" si="20"/>
        <v>20</v>
      </c>
      <c r="AJ10" s="9">
        <v>2</v>
      </c>
      <c r="AK10" s="1">
        <f t="shared" si="21"/>
        <v>100</v>
      </c>
      <c r="AL10" s="9"/>
      <c r="AM10" s="1">
        <f t="shared" si="22"/>
        <v>0</v>
      </c>
      <c r="AN10" s="9"/>
      <c r="AO10" s="1">
        <f t="shared" si="23"/>
        <v>0</v>
      </c>
      <c r="AP10" s="1">
        <f t="shared" si="24"/>
        <v>100</v>
      </c>
      <c r="AQ10" s="9">
        <v>270</v>
      </c>
      <c r="AR10" s="1">
        <f t="shared" si="25"/>
        <v>270</v>
      </c>
      <c r="AS10" s="1">
        <f t="shared" si="26"/>
        <v>150</v>
      </c>
      <c r="AT10" s="1">
        <f t="shared" si="27"/>
        <v>225</v>
      </c>
      <c r="AU10" s="9">
        <v>10</v>
      </c>
      <c r="AV10" s="1">
        <f t="shared" si="38"/>
        <v>10</v>
      </c>
      <c r="AW10" s="1">
        <f t="shared" si="28"/>
        <v>10</v>
      </c>
      <c r="AX10" s="9">
        <v>23</v>
      </c>
      <c r="AY10" s="9">
        <v>100</v>
      </c>
      <c r="AZ10" s="2">
        <f t="shared" si="29"/>
        <v>23</v>
      </c>
      <c r="BA10" s="2">
        <f t="shared" si="30"/>
        <v>97</v>
      </c>
      <c r="BB10" s="9"/>
      <c r="BC10" s="9"/>
      <c r="BD10" s="2">
        <f t="shared" si="31"/>
        <v>0</v>
      </c>
      <c r="BE10" s="2">
        <f t="shared" si="32"/>
        <v>0</v>
      </c>
      <c r="BF10" s="9"/>
      <c r="BG10" s="9"/>
      <c r="BH10" s="1"/>
      <c r="BI10" s="1"/>
      <c r="BJ10" s="1"/>
      <c r="BK10" s="1">
        <f t="shared" si="33"/>
        <v>0</v>
      </c>
      <c r="BL10" s="1">
        <f t="shared" si="34"/>
        <v>0</v>
      </c>
      <c r="BM10" s="1">
        <f t="shared" si="35"/>
        <v>123</v>
      </c>
      <c r="BN10" s="1">
        <f t="shared" si="36"/>
        <v>120</v>
      </c>
      <c r="BO10" s="1">
        <f t="shared" si="37"/>
        <v>316.35000000000002</v>
      </c>
      <c r="BP10" s="7"/>
    </row>
    <row r="11" spans="1:68" s="5" customFormat="1" ht="14" x14ac:dyDescent="0.3">
      <c r="A11" s="3">
        <v>9</v>
      </c>
      <c r="B11" s="2" t="s">
        <v>73</v>
      </c>
      <c r="C11" s="2" t="s">
        <v>74</v>
      </c>
      <c r="D11" s="1">
        <f t="shared" si="0"/>
        <v>240</v>
      </c>
      <c r="E11" s="1">
        <f t="shared" si="1"/>
        <v>240</v>
      </c>
      <c r="F11" s="1">
        <f t="shared" si="2"/>
        <v>79.2</v>
      </c>
      <c r="G11" s="1">
        <f t="shared" si="3"/>
        <v>828</v>
      </c>
      <c r="H11" s="1">
        <f t="shared" si="4"/>
        <v>828</v>
      </c>
      <c r="I11" s="6">
        <f t="shared" si="5"/>
        <v>273.24</v>
      </c>
      <c r="J11" s="10">
        <f t="shared" si="6"/>
        <v>352.44</v>
      </c>
      <c r="K11" s="8">
        <v>1</v>
      </c>
      <c r="L11" s="1">
        <f t="shared" si="7"/>
        <v>100</v>
      </c>
      <c r="M11" s="9"/>
      <c r="N11" s="1">
        <f t="shared" si="8"/>
        <v>0</v>
      </c>
      <c r="O11" s="9"/>
      <c r="P11" s="1">
        <f t="shared" si="9"/>
        <v>0</v>
      </c>
      <c r="Q11" s="9">
        <v>1</v>
      </c>
      <c r="R11" s="1">
        <f t="shared" si="10"/>
        <v>70</v>
      </c>
      <c r="S11" s="9"/>
      <c r="T11" s="1">
        <f t="shared" si="11"/>
        <v>0</v>
      </c>
      <c r="U11" s="9"/>
      <c r="V11" s="1">
        <f t="shared" si="12"/>
        <v>0</v>
      </c>
      <c r="W11" s="1">
        <f t="shared" si="13"/>
        <v>70</v>
      </c>
      <c r="X11" s="9"/>
      <c r="Y11" s="1">
        <f t="shared" si="14"/>
        <v>0</v>
      </c>
      <c r="Z11" s="9"/>
      <c r="AA11" s="1">
        <f t="shared" si="15"/>
        <v>0</v>
      </c>
      <c r="AB11" s="9"/>
      <c r="AC11" s="1">
        <f t="shared" si="16"/>
        <v>0</v>
      </c>
      <c r="AD11" s="9"/>
      <c r="AE11" s="1">
        <f t="shared" si="17"/>
        <v>0</v>
      </c>
      <c r="AF11" s="1">
        <f t="shared" si="18"/>
        <v>0</v>
      </c>
      <c r="AG11" s="9">
        <v>4</v>
      </c>
      <c r="AH11" s="1">
        <f t="shared" si="19"/>
        <v>20</v>
      </c>
      <c r="AI11" s="1">
        <f t="shared" si="20"/>
        <v>20</v>
      </c>
      <c r="AJ11" s="9">
        <v>1</v>
      </c>
      <c r="AK11" s="1">
        <f t="shared" si="21"/>
        <v>50</v>
      </c>
      <c r="AL11" s="9"/>
      <c r="AM11" s="1">
        <f t="shared" si="22"/>
        <v>0</v>
      </c>
      <c r="AN11" s="9"/>
      <c r="AO11" s="1">
        <f t="shared" si="23"/>
        <v>0</v>
      </c>
      <c r="AP11" s="1">
        <f t="shared" si="24"/>
        <v>50</v>
      </c>
      <c r="AQ11" s="9">
        <v>459</v>
      </c>
      <c r="AR11" s="1">
        <f t="shared" si="25"/>
        <v>396</v>
      </c>
      <c r="AS11" s="1">
        <f t="shared" si="26"/>
        <v>276</v>
      </c>
      <c r="AT11" s="1">
        <f t="shared" si="27"/>
        <v>414</v>
      </c>
      <c r="AU11" s="9"/>
      <c r="AV11" s="1">
        <f t="shared" si="38"/>
        <v>0</v>
      </c>
      <c r="AW11" s="1">
        <f t="shared" si="28"/>
        <v>0</v>
      </c>
      <c r="AX11" s="9">
        <v>137</v>
      </c>
      <c r="AY11" s="9"/>
      <c r="AZ11" s="2">
        <f t="shared" si="29"/>
        <v>66</v>
      </c>
      <c r="BA11" s="2">
        <f t="shared" si="30"/>
        <v>0</v>
      </c>
      <c r="BB11" s="9">
        <v>54</v>
      </c>
      <c r="BC11" s="9"/>
      <c r="BD11" s="2">
        <f t="shared" si="31"/>
        <v>54</v>
      </c>
      <c r="BE11" s="2">
        <f t="shared" si="32"/>
        <v>0</v>
      </c>
      <c r="BF11" s="9"/>
      <c r="BG11" s="9"/>
      <c r="BH11" s="1"/>
      <c r="BI11" s="1"/>
      <c r="BJ11" s="1"/>
      <c r="BK11" s="1">
        <f t="shared" si="33"/>
        <v>0</v>
      </c>
      <c r="BL11" s="1">
        <f t="shared" si="34"/>
        <v>0</v>
      </c>
      <c r="BM11" s="1">
        <f t="shared" si="35"/>
        <v>191</v>
      </c>
      <c r="BN11" s="1">
        <f t="shared" si="36"/>
        <v>120</v>
      </c>
      <c r="BO11" s="1">
        <f t="shared" si="37"/>
        <v>414</v>
      </c>
      <c r="BP11" s="7"/>
    </row>
    <row r="12" spans="1:68" s="5" customFormat="1" ht="14" x14ac:dyDescent="0.3">
      <c r="A12" s="3">
        <v>10</v>
      </c>
      <c r="B12" s="2" t="s">
        <v>51</v>
      </c>
      <c r="C12" s="2" t="s">
        <v>52</v>
      </c>
      <c r="D12" s="1">
        <f t="shared" si="0"/>
        <v>380</v>
      </c>
      <c r="E12" s="1">
        <f t="shared" si="1"/>
        <v>380</v>
      </c>
      <c r="F12" s="1">
        <f t="shared" si="2"/>
        <v>125.4</v>
      </c>
      <c r="G12" s="1">
        <f t="shared" si="3"/>
        <v>677.85</v>
      </c>
      <c r="H12" s="1">
        <f t="shared" si="4"/>
        <v>677.85</v>
      </c>
      <c r="I12" s="6">
        <f t="shared" si="5"/>
        <v>223.69050000000001</v>
      </c>
      <c r="J12" s="10">
        <f t="shared" si="6"/>
        <v>349.09050000000002</v>
      </c>
      <c r="K12" s="8">
        <v>1</v>
      </c>
      <c r="L12" s="1">
        <f t="shared" si="7"/>
        <v>100</v>
      </c>
      <c r="M12" s="9"/>
      <c r="N12" s="1">
        <f t="shared" si="8"/>
        <v>0</v>
      </c>
      <c r="O12" s="9">
        <v>1</v>
      </c>
      <c r="P12" s="1">
        <f t="shared" si="9"/>
        <v>200</v>
      </c>
      <c r="Q12" s="9"/>
      <c r="R12" s="1">
        <f t="shared" si="10"/>
        <v>0</v>
      </c>
      <c r="S12" s="9"/>
      <c r="T12" s="1">
        <f t="shared" si="11"/>
        <v>0</v>
      </c>
      <c r="U12" s="9">
        <v>1</v>
      </c>
      <c r="V12" s="1">
        <f t="shared" si="12"/>
        <v>50</v>
      </c>
      <c r="W12" s="1">
        <f t="shared" si="13"/>
        <v>250</v>
      </c>
      <c r="X12" s="9"/>
      <c r="Y12" s="1">
        <f t="shared" si="14"/>
        <v>0</v>
      </c>
      <c r="Z12" s="9"/>
      <c r="AA12" s="1">
        <f t="shared" si="15"/>
        <v>0</v>
      </c>
      <c r="AB12" s="9"/>
      <c r="AC12" s="1">
        <f t="shared" si="16"/>
        <v>0</v>
      </c>
      <c r="AD12" s="9"/>
      <c r="AE12" s="1">
        <f t="shared" si="17"/>
        <v>0</v>
      </c>
      <c r="AF12" s="1">
        <f t="shared" si="18"/>
        <v>0</v>
      </c>
      <c r="AG12" s="9">
        <v>4</v>
      </c>
      <c r="AH12" s="1">
        <f t="shared" si="19"/>
        <v>20</v>
      </c>
      <c r="AI12" s="1">
        <f t="shared" si="20"/>
        <v>20</v>
      </c>
      <c r="AJ12" s="9"/>
      <c r="AK12" s="1">
        <f t="shared" si="21"/>
        <v>0</v>
      </c>
      <c r="AL12" s="9"/>
      <c r="AM12" s="1">
        <f t="shared" si="22"/>
        <v>0</v>
      </c>
      <c r="AN12" s="9">
        <v>1</v>
      </c>
      <c r="AO12" s="1">
        <f t="shared" si="23"/>
        <v>10</v>
      </c>
      <c r="AP12" s="1">
        <f t="shared" si="24"/>
        <v>10</v>
      </c>
      <c r="AQ12" s="9">
        <v>355</v>
      </c>
      <c r="AR12" s="1">
        <f t="shared" si="25"/>
        <v>355</v>
      </c>
      <c r="AS12" s="1">
        <f t="shared" si="26"/>
        <v>235</v>
      </c>
      <c r="AT12" s="1">
        <f t="shared" si="27"/>
        <v>352.5</v>
      </c>
      <c r="AU12" s="9"/>
      <c r="AV12" s="1">
        <f t="shared" si="38"/>
        <v>0</v>
      </c>
      <c r="AW12" s="1">
        <f t="shared" si="28"/>
        <v>0</v>
      </c>
      <c r="AX12" s="9">
        <v>43</v>
      </c>
      <c r="AY12" s="9">
        <v>109</v>
      </c>
      <c r="AZ12" s="2">
        <f t="shared" si="29"/>
        <v>43</v>
      </c>
      <c r="BA12" s="2">
        <f t="shared" si="30"/>
        <v>77</v>
      </c>
      <c r="BB12" s="9"/>
      <c r="BC12" s="9"/>
      <c r="BD12" s="2">
        <f t="shared" si="31"/>
        <v>0</v>
      </c>
      <c r="BE12" s="2">
        <f t="shared" si="32"/>
        <v>0</v>
      </c>
      <c r="BF12" s="9"/>
      <c r="BG12" s="9"/>
      <c r="BH12" s="1"/>
      <c r="BI12" s="1"/>
      <c r="BJ12" s="1"/>
      <c r="BK12" s="1">
        <f t="shared" si="33"/>
        <v>0</v>
      </c>
      <c r="BL12" s="1">
        <f t="shared" si="34"/>
        <v>0</v>
      </c>
      <c r="BM12" s="1">
        <f t="shared" si="35"/>
        <v>152</v>
      </c>
      <c r="BN12" s="1">
        <f t="shared" si="36"/>
        <v>120</v>
      </c>
      <c r="BO12" s="1">
        <f t="shared" si="37"/>
        <v>325.35000000000002</v>
      </c>
      <c r="BP12" s="7"/>
    </row>
    <row r="13" spans="1:68" s="5" customFormat="1" ht="14" x14ac:dyDescent="0.3">
      <c r="A13" s="3">
        <v>11</v>
      </c>
      <c r="B13" s="2" t="s">
        <v>71</v>
      </c>
      <c r="C13" s="2" t="s">
        <v>72</v>
      </c>
      <c r="D13" s="1">
        <f t="shared" si="0"/>
        <v>230</v>
      </c>
      <c r="E13" s="1">
        <f t="shared" si="1"/>
        <v>230</v>
      </c>
      <c r="F13" s="1">
        <f t="shared" si="2"/>
        <v>75.900000000000006</v>
      </c>
      <c r="G13" s="1">
        <f t="shared" si="3"/>
        <v>795</v>
      </c>
      <c r="H13" s="1">
        <f t="shared" si="4"/>
        <v>795</v>
      </c>
      <c r="I13" s="6">
        <f t="shared" si="5"/>
        <v>262.35000000000002</v>
      </c>
      <c r="J13" s="10">
        <f t="shared" si="6"/>
        <v>338.25</v>
      </c>
      <c r="K13" s="8">
        <v>1</v>
      </c>
      <c r="L13" s="1">
        <f t="shared" si="7"/>
        <v>100</v>
      </c>
      <c r="M13" s="9"/>
      <c r="N13" s="1">
        <f t="shared" si="8"/>
        <v>0</v>
      </c>
      <c r="O13" s="9"/>
      <c r="P13" s="1">
        <f t="shared" si="9"/>
        <v>0</v>
      </c>
      <c r="Q13" s="9">
        <v>1</v>
      </c>
      <c r="R13" s="1">
        <f t="shared" si="10"/>
        <v>70</v>
      </c>
      <c r="S13" s="9"/>
      <c r="T13" s="1">
        <f t="shared" si="11"/>
        <v>0</v>
      </c>
      <c r="U13" s="9"/>
      <c r="V13" s="1">
        <f t="shared" si="12"/>
        <v>0</v>
      </c>
      <c r="W13" s="1">
        <f t="shared" si="13"/>
        <v>70</v>
      </c>
      <c r="X13" s="9"/>
      <c r="Y13" s="1">
        <f t="shared" si="14"/>
        <v>0</v>
      </c>
      <c r="Z13" s="9"/>
      <c r="AA13" s="1">
        <f t="shared" si="15"/>
        <v>0</v>
      </c>
      <c r="AB13" s="9"/>
      <c r="AC13" s="1">
        <f t="shared" si="16"/>
        <v>0</v>
      </c>
      <c r="AD13" s="9"/>
      <c r="AE13" s="1">
        <f t="shared" si="17"/>
        <v>0</v>
      </c>
      <c r="AF13" s="1">
        <f t="shared" si="18"/>
        <v>0</v>
      </c>
      <c r="AG13" s="9">
        <v>0</v>
      </c>
      <c r="AH13" s="1">
        <f t="shared" si="19"/>
        <v>0</v>
      </c>
      <c r="AI13" s="1">
        <f t="shared" si="20"/>
        <v>0</v>
      </c>
      <c r="AJ13" s="9">
        <v>1</v>
      </c>
      <c r="AK13" s="1">
        <f t="shared" si="21"/>
        <v>50</v>
      </c>
      <c r="AL13" s="9"/>
      <c r="AM13" s="1">
        <f t="shared" si="22"/>
        <v>0</v>
      </c>
      <c r="AN13" s="9">
        <v>1</v>
      </c>
      <c r="AO13" s="1">
        <f t="shared" si="23"/>
        <v>10</v>
      </c>
      <c r="AP13" s="1">
        <f t="shared" si="24"/>
        <v>60</v>
      </c>
      <c r="AQ13" s="9">
        <v>344</v>
      </c>
      <c r="AR13" s="1">
        <f t="shared" si="25"/>
        <v>344</v>
      </c>
      <c r="AS13" s="1">
        <f t="shared" si="26"/>
        <v>224</v>
      </c>
      <c r="AT13" s="1">
        <f t="shared" si="27"/>
        <v>336</v>
      </c>
      <c r="AU13" s="9">
        <v>23</v>
      </c>
      <c r="AV13" s="1">
        <f t="shared" si="38"/>
        <v>23</v>
      </c>
      <c r="AW13" s="1">
        <f t="shared" si="28"/>
        <v>23</v>
      </c>
      <c r="AX13" s="9">
        <v>69</v>
      </c>
      <c r="AY13" s="9">
        <v>26</v>
      </c>
      <c r="AZ13" s="2">
        <f t="shared" si="29"/>
        <v>44</v>
      </c>
      <c r="BA13" s="2">
        <f t="shared" si="30"/>
        <v>0</v>
      </c>
      <c r="BB13" s="9">
        <v>76</v>
      </c>
      <c r="BC13" s="9"/>
      <c r="BD13" s="2">
        <f t="shared" si="31"/>
        <v>76</v>
      </c>
      <c r="BE13" s="2">
        <f t="shared" si="32"/>
        <v>0</v>
      </c>
      <c r="BF13" s="9"/>
      <c r="BG13" s="9"/>
      <c r="BH13" s="1"/>
      <c r="BI13" s="1"/>
      <c r="BJ13" s="1"/>
      <c r="BK13" s="1">
        <f t="shared" si="33"/>
        <v>0</v>
      </c>
      <c r="BL13" s="1">
        <f t="shared" si="34"/>
        <v>0</v>
      </c>
      <c r="BM13" s="1">
        <f t="shared" si="35"/>
        <v>171</v>
      </c>
      <c r="BN13" s="1">
        <f t="shared" si="36"/>
        <v>120</v>
      </c>
      <c r="BO13" s="1">
        <f t="shared" si="37"/>
        <v>436</v>
      </c>
      <c r="BP13" s="7"/>
    </row>
    <row r="14" spans="1:68" s="5" customFormat="1" ht="14" x14ac:dyDescent="0.3">
      <c r="A14" s="3">
        <v>12</v>
      </c>
      <c r="B14" s="2" t="s">
        <v>61</v>
      </c>
      <c r="C14" s="2" t="s">
        <v>62</v>
      </c>
      <c r="D14" s="1">
        <f t="shared" si="0"/>
        <v>480</v>
      </c>
      <c r="E14" s="1">
        <f t="shared" si="1"/>
        <v>480</v>
      </c>
      <c r="F14" s="1">
        <f t="shared" si="2"/>
        <v>158.4</v>
      </c>
      <c r="G14" s="1">
        <f t="shared" si="3"/>
        <v>541.20000000000005</v>
      </c>
      <c r="H14" s="1">
        <f t="shared" si="4"/>
        <v>541.20000000000005</v>
      </c>
      <c r="I14" s="6">
        <f t="shared" si="5"/>
        <v>178.59600000000003</v>
      </c>
      <c r="J14" s="10">
        <f t="shared" si="6"/>
        <v>336.99600000000004</v>
      </c>
      <c r="K14" s="8">
        <v>1</v>
      </c>
      <c r="L14" s="1">
        <f t="shared" si="7"/>
        <v>100</v>
      </c>
      <c r="M14" s="9"/>
      <c r="N14" s="1">
        <f t="shared" si="8"/>
        <v>0</v>
      </c>
      <c r="O14" s="9">
        <v>1</v>
      </c>
      <c r="P14" s="1">
        <f t="shared" si="9"/>
        <v>200</v>
      </c>
      <c r="Q14" s="9"/>
      <c r="R14" s="1">
        <f t="shared" si="10"/>
        <v>0</v>
      </c>
      <c r="S14" s="9"/>
      <c r="T14" s="1">
        <f t="shared" si="11"/>
        <v>0</v>
      </c>
      <c r="U14" s="9"/>
      <c r="V14" s="1">
        <f t="shared" si="12"/>
        <v>0</v>
      </c>
      <c r="W14" s="1">
        <f t="shared" si="13"/>
        <v>200</v>
      </c>
      <c r="X14" s="9"/>
      <c r="Y14" s="1">
        <f t="shared" si="14"/>
        <v>0</v>
      </c>
      <c r="Z14" s="9"/>
      <c r="AA14" s="1">
        <f t="shared" si="15"/>
        <v>0</v>
      </c>
      <c r="AB14" s="9">
        <v>1</v>
      </c>
      <c r="AC14" s="1">
        <f t="shared" si="16"/>
        <v>100</v>
      </c>
      <c r="AD14" s="9"/>
      <c r="AE14" s="1">
        <f t="shared" si="17"/>
        <v>0</v>
      </c>
      <c r="AF14" s="1">
        <f t="shared" si="18"/>
        <v>100</v>
      </c>
      <c r="AG14" s="9"/>
      <c r="AH14" s="1">
        <f t="shared" si="19"/>
        <v>0</v>
      </c>
      <c r="AI14" s="1">
        <f t="shared" si="20"/>
        <v>0</v>
      </c>
      <c r="AJ14" s="9">
        <v>1</v>
      </c>
      <c r="AK14" s="1">
        <f t="shared" si="21"/>
        <v>50</v>
      </c>
      <c r="AL14" s="9">
        <v>1</v>
      </c>
      <c r="AM14" s="1">
        <f t="shared" si="22"/>
        <v>30</v>
      </c>
      <c r="AN14" s="9"/>
      <c r="AO14" s="1">
        <f t="shared" si="23"/>
        <v>0</v>
      </c>
      <c r="AP14" s="1">
        <f t="shared" si="24"/>
        <v>80</v>
      </c>
      <c r="AQ14" s="9">
        <v>321</v>
      </c>
      <c r="AR14" s="1">
        <f t="shared" si="25"/>
        <v>321</v>
      </c>
      <c r="AS14" s="1">
        <f t="shared" si="26"/>
        <v>274</v>
      </c>
      <c r="AT14" s="1">
        <f t="shared" si="27"/>
        <v>411</v>
      </c>
      <c r="AU14" s="9"/>
      <c r="AV14" s="1">
        <f t="shared" si="38"/>
        <v>0</v>
      </c>
      <c r="AW14" s="1">
        <f t="shared" si="28"/>
        <v>0</v>
      </c>
      <c r="AX14" s="9">
        <v>23</v>
      </c>
      <c r="AY14" s="9">
        <v>24</v>
      </c>
      <c r="AZ14" s="2">
        <f t="shared" si="29"/>
        <v>23</v>
      </c>
      <c r="BA14" s="2">
        <f t="shared" si="30"/>
        <v>24</v>
      </c>
      <c r="BB14" s="9"/>
      <c r="BC14" s="9"/>
      <c r="BD14" s="2">
        <f t="shared" si="31"/>
        <v>0</v>
      </c>
      <c r="BE14" s="2">
        <f t="shared" si="32"/>
        <v>0</v>
      </c>
      <c r="BF14" s="9"/>
      <c r="BG14" s="9"/>
      <c r="BH14" s="1"/>
      <c r="BI14" s="1"/>
      <c r="BJ14" s="1"/>
      <c r="BK14" s="1">
        <f t="shared" si="33"/>
        <v>0</v>
      </c>
      <c r="BL14" s="1">
        <f t="shared" si="34"/>
        <v>0</v>
      </c>
      <c r="BM14" s="1">
        <f t="shared" si="35"/>
        <v>47</v>
      </c>
      <c r="BN14" s="1">
        <f t="shared" si="36"/>
        <v>47</v>
      </c>
      <c r="BO14" s="1">
        <f t="shared" si="37"/>
        <v>130.19999999999999</v>
      </c>
      <c r="BP14" s="7"/>
    </row>
    <row r="15" spans="1:68" s="5" customFormat="1" ht="14" x14ac:dyDescent="0.3">
      <c r="A15" s="3">
        <v>13</v>
      </c>
      <c r="B15" s="2" t="s">
        <v>58</v>
      </c>
      <c r="C15" s="2" t="s">
        <v>41</v>
      </c>
      <c r="D15" s="1">
        <f t="shared" si="0"/>
        <v>250</v>
      </c>
      <c r="E15" s="1">
        <f t="shared" si="1"/>
        <v>250</v>
      </c>
      <c r="F15" s="1">
        <f t="shared" si="2"/>
        <v>82.5</v>
      </c>
      <c r="G15" s="1">
        <f t="shared" si="3"/>
        <v>769.27499999999998</v>
      </c>
      <c r="H15" s="1">
        <f t="shared" si="4"/>
        <v>769.27499999999998</v>
      </c>
      <c r="I15" s="6">
        <f t="shared" si="5"/>
        <v>253.86075</v>
      </c>
      <c r="J15" s="10">
        <f t="shared" si="6"/>
        <v>336.36075</v>
      </c>
      <c r="K15" s="8">
        <v>1</v>
      </c>
      <c r="L15" s="1">
        <f t="shared" si="7"/>
        <v>100</v>
      </c>
      <c r="M15" s="9"/>
      <c r="N15" s="1">
        <f t="shared" si="8"/>
        <v>0</v>
      </c>
      <c r="O15" s="9"/>
      <c r="P15" s="1">
        <f t="shared" si="9"/>
        <v>0</v>
      </c>
      <c r="Q15" s="9">
        <v>1</v>
      </c>
      <c r="R15" s="1">
        <f t="shared" si="10"/>
        <v>70</v>
      </c>
      <c r="S15" s="9"/>
      <c r="T15" s="1">
        <f t="shared" si="11"/>
        <v>0</v>
      </c>
      <c r="U15" s="9">
        <v>1</v>
      </c>
      <c r="V15" s="1">
        <f t="shared" si="12"/>
        <v>50</v>
      </c>
      <c r="W15" s="1">
        <f t="shared" si="13"/>
        <v>120</v>
      </c>
      <c r="X15" s="9"/>
      <c r="Y15" s="1">
        <f t="shared" si="14"/>
        <v>0</v>
      </c>
      <c r="Z15" s="9"/>
      <c r="AA15" s="1">
        <f t="shared" si="15"/>
        <v>0</v>
      </c>
      <c r="AB15" s="9"/>
      <c r="AC15" s="1">
        <f t="shared" si="16"/>
        <v>0</v>
      </c>
      <c r="AD15" s="9"/>
      <c r="AE15" s="1">
        <f t="shared" si="17"/>
        <v>0</v>
      </c>
      <c r="AF15" s="1">
        <f t="shared" si="18"/>
        <v>0</v>
      </c>
      <c r="AG15" s="9">
        <v>4</v>
      </c>
      <c r="AH15" s="1">
        <f t="shared" si="19"/>
        <v>20</v>
      </c>
      <c r="AI15" s="1">
        <f t="shared" si="20"/>
        <v>20</v>
      </c>
      <c r="AJ15" s="9"/>
      <c r="AK15" s="1">
        <f t="shared" si="21"/>
        <v>0</v>
      </c>
      <c r="AL15" s="9"/>
      <c r="AM15" s="1">
        <f t="shared" si="22"/>
        <v>0</v>
      </c>
      <c r="AN15" s="9">
        <v>1</v>
      </c>
      <c r="AO15" s="1">
        <f t="shared" si="23"/>
        <v>10</v>
      </c>
      <c r="AP15" s="1">
        <f t="shared" si="24"/>
        <v>10</v>
      </c>
      <c r="AQ15" s="9">
        <v>293</v>
      </c>
      <c r="AR15" s="1">
        <f t="shared" si="25"/>
        <v>293</v>
      </c>
      <c r="AS15" s="1">
        <f t="shared" si="26"/>
        <v>173</v>
      </c>
      <c r="AT15" s="1">
        <f t="shared" si="27"/>
        <v>259.5</v>
      </c>
      <c r="AU15" s="9">
        <v>84</v>
      </c>
      <c r="AV15" s="1">
        <f t="shared" si="38"/>
        <v>84</v>
      </c>
      <c r="AW15" s="1">
        <f t="shared" si="28"/>
        <v>84</v>
      </c>
      <c r="AX15" s="9">
        <v>46</v>
      </c>
      <c r="AY15" s="9"/>
      <c r="AZ15" s="2">
        <f t="shared" si="29"/>
        <v>0</v>
      </c>
      <c r="BA15" s="2">
        <f t="shared" si="30"/>
        <v>0</v>
      </c>
      <c r="BB15" s="9">
        <v>19</v>
      </c>
      <c r="BC15" s="9">
        <v>158</v>
      </c>
      <c r="BD15" s="2">
        <f t="shared" si="31"/>
        <v>19</v>
      </c>
      <c r="BE15" s="2">
        <f t="shared" si="32"/>
        <v>96</v>
      </c>
      <c r="BF15" s="9"/>
      <c r="BG15" s="9">
        <v>5</v>
      </c>
      <c r="BH15" s="1"/>
      <c r="BI15" s="1"/>
      <c r="BJ15" s="1"/>
      <c r="BK15" s="1">
        <f t="shared" si="33"/>
        <v>0</v>
      </c>
      <c r="BL15" s="1">
        <f t="shared" si="34"/>
        <v>5</v>
      </c>
      <c r="BM15" s="1">
        <f t="shared" si="35"/>
        <v>228</v>
      </c>
      <c r="BN15" s="1">
        <f t="shared" si="36"/>
        <v>120</v>
      </c>
      <c r="BO15" s="1">
        <f t="shared" si="37"/>
        <v>425.77499999999998</v>
      </c>
      <c r="BP15" s="7"/>
    </row>
    <row r="16" spans="1:68" s="5" customFormat="1" ht="14" x14ac:dyDescent="0.3">
      <c r="A16" s="3">
        <v>14</v>
      </c>
      <c r="B16" s="2" t="s">
        <v>42</v>
      </c>
      <c r="C16" s="2" t="s">
        <v>43</v>
      </c>
      <c r="D16" s="1">
        <f t="shared" si="0"/>
        <v>240</v>
      </c>
      <c r="E16" s="1">
        <f t="shared" si="1"/>
        <v>240</v>
      </c>
      <c r="F16" s="1">
        <f t="shared" si="2"/>
        <v>79.2</v>
      </c>
      <c r="G16" s="1">
        <f t="shared" si="3"/>
        <v>761.5</v>
      </c>
      <c r="H16" s="1">
        <f t="shared" si="4"/>
        <v>761.5</v>
      </c>
      <c r="I16" s="6">
        <f t="shared" si="5"/>
        <v>251.29500000000002</v>
      </c>
      <c r="J16" s="10">
        <f t="shared" si="6"/>
        <v>330.495</v>
      </c>
      <c r="K16" s="8">
        <v>1</v>
      </c>
      <c r="L16" s="1">
        <f t="shared" si="7"/>
        <v>100</v>
      </c>
      <c r="M16" s="9"/>
      <c r="N16" s="1">
        <f t="shared" si="8"/>
        <v>0</v>
      </c>
      <c r="O16" s="9"/>
      <c r="P16" s="1">
        <f t="shared" si="9"/>
        <v>0</v>
      </c>
      <c r="Q16" s="9">
        <v>1</v>
      </c>
      <c r="R16" s="1">
        <f t="shared" si="10"/>
        <v>70</v>
      </c>
      <c r="S16" s="9"/>
      <c r="T16" s="1">
        <f t="shared" si="11"/>
        <v>0</v>
      </c>
      <c r="U16" s="9"/>
      <c r="V16" s="1">
        <f t="shared" si="12"/>
        <v>0</v>
      </c>
      <c r="W16" s="1">
        <f t="shared" si="13"/>
        <v>70</v>
      </c>
      <c r="X16" s="9"/>
      <c r="Y16" s="1">
        <f t="shared" si="14"/>
        <v>0</v>
      </c>
      <c r="Z16" s="9"/>
      <c r="AA16" s="1">
        <f t="shared" si="15"/>
        <v>0</v>
      </c>
      <c r="AB16" s="9"/>
      <c r="AC16" s="1">
        <f t="shared" si="16"/>
        <v>0</v>
      </c>
      <c r="AD16" s="9"/>
      <c r="AE16" s="1">
        <f t="shared" si="17"/>
        <v>0</v>
      </c>
      <c r="AF16" s="1">
        <f t="shared" si="18"/>
        <v>0</v>
      </c>
      <c r="AG16" s="9">
        <v>4</v>
      </c>
      <c r="AH16" s="1">
        <f t="shared" si="19"/>
        <v>20</v>
      </c>
      <c r="AI16" s="1">
        <f t="shared" si="20"/>
        <v>20</v>
      </c>
      <c r="AJ16" s="9">
        <v>1</v>
      </c>
      <c r="AK16" s="1">
        <f t="shared" si="21"/>
        <v>50</v>
      </c>
      <c r="AL16" s="9"/>
      <c r="AM16" s="1">
        <f t="shared" si="22"/>
        <v>0</v>
      </c>
      <c r="AN16" s="9"/>
      <c r="AO16" s="1">
        <f t="shared" si="23"/>
        <v>0</v>
      </c>
      <c r="AP16" s="1">
        <f t="shared" si="24"/>
        <v>50</v>
      </c>
      <c r="AQ16" s="9">
        <v>298</v>
      </c>
      <c r="AR16" s="1">
        <f t="shared" si="25"/>
        <v>298</v>
      </c>
      <c r="AS16" s="1">
        <f t="shared" si="26"/>
        <v>178</v>
      </c>
      <c r="AT16" s="1">
        <f t="shared" si="27"/>
        <v>267</v>
      </c>
      <c r="AU16" s="9"/>
      <c r="AV16" s="1">
        <f t="shared" si="38"/>
        <v>0</v>
      </c>
      <c r="AW16" s="1">
        <f t="shared" si="28"/>
        <v>0</v>
      </c>
      <c r="AX16" s="9">
        <v>97</v>
      </c>
      <c r="AY16" s="9"/>
      <c r="AZ16" s="2">
        <f t="shared" si="29"/>
        <v>47</v>
      </c>
      <c r="BA16" s="2">
        <f t="shared" si="30"/>
        <v>0</v>
      </c>
      <c r="BB16" s="9">
        <v>6</v>
      </c>
      <c r="BC16" s="9">
        <v>26</v>
      </c>
      <c r="BD16" s="2">
        <f t="shared" si="31"/>
        <v>6</v>
      </c>
      <c r="BE16" s="2">
        <f t="shared" si="32"/>
        <v>26</v>
      </c>
      <c r="BF16" s="9"/>
      <c r="BG16" s="9">
        <v>41</v>
      </c>
      <c r="BH16" s="1"/>
      <c r="BI16" s="1"/>
      <c r="BJ16" s="1"/>
      <c r="BK16" s="1">
        <f t="shared" si="33"/>
        <v>0</v>
      </c>
      <c r="BL16" s="1">
        <f t="shared" si="34"/>
        <v>41</v>
      </c>
      <c r="BM16" s="1">
        <f t="shared" si="35"/>
        <v>170</v>
      </c>
      <c r="BN16" s="1">
        <f t="shared" si="36"/>
        <v>120</v>
      </c>
      <c r="BO16" s="1">
        <f t="shared" si="37"/>
        <v>494.5</v>
      </c>
      <c r="BP16" s="7"/>
    </row>
    <row r="17" spans="1:68" s="5" customFormat="1" ht="14" x14ac:dyDescent="0.3">
      <c r="A17" s="3">
        <v>15</v>
      </c>
      <c r="B17" s="2" t="s">
        <v>66</v>
      </c>
      <c r="C17" s="2" t="s">
        <v>67</v>
      </c>
      <c r="D17" s="1">
        <f t="shared" si="0"/>
        <v>200</v>
      </c>
      <c r="E17" s="1">
        <f t="shared" si="1"/>
        <v>200</v>
      </c>
      <c r="F17" s="1">
        <f t="shared" si="2"/>
        <v>66</v>
      </c>
      <c r="G17" s="1">
        <f t="shared" si="3"/>
        <v>760.5</v>
      </c>
      <c r="H17" s="1">
        <f t="shared" si="4"/>
        <v>760.5</v>
      </c>
      <c r="I17" s="6">
        <f t="shared" si="5"/>
        <v>250.965</v>
      </c>
      <c r="J17" s="10">
        <f t="shared" si="6"/>
        <v>316.96500000000003</v>
      </c>
      <c r="K17" s="8">
        <v>1</v>
      </c>
      <c r="L17" s="1">
        <f t="shared" si="7"/>
        <v>100</v>
      </c>
      <c r="M17" s="9"/>
      <c r="N17" s="1">
        <f t="shared" si="8"/>
        <v>0</v>
      </c>
      <c r="O17" s="9"/>
      <c r="P17" s="1">
        <f t="shared" si="9"/>
        <v>0</v>
      </c>
      <c r="Q17" s="9">
        <v>1</v>
      </c>
      <c r="R17" s="1">
        <f t="shared" si="10"/>
        <v>70</v>
      </c>
      <c r="S17" s="9"/>
      <c r="T17" s="1">
        <f t="shared" si="11"/>
        <v>0</v>
      </c>
      <c r="U17" s="9"/>
      <c r="V17" s="1">
        <f t="shared" si="12"/>
        <v>0</v>
      </c>
      <c r="W17" s="1">
        <f t="shared" si="13"/>
        <v>70</v>
      </c>
      <c r="X17" s="9"/>
      <c r="Y17" s="1">
        <f t="shared" si="14"/>
        <v>0</v>
      </c>
      <c r="Z17" s="9"/>
      <c r="AA17" s="1">
        <f t="shared" si="15"/>
        <v>0</v>
      </c>
      <c r="AB17" s="9"/>
      <c r="AC17" s="1">
        <f t="shared" si="16"/>
        <v>0</v>
      </c>
      <c r="AD17" s="9"/>
      <c r="AE17" s="1">
        <f t="shared" si="17"/>
        <v>0</v>
      </c>
      <c r="AF17" s="1">
        <f t="shared" si="18"/>
        <v>0</v>
      </c>
      <c r="AG17" s="9">
        <v>4</v>
      </c>
      <c r="AH17" s="1">
        <f t="shared" si="19"/>
        <v>20</v>
      </c>
      <c r="AI17" s="1">
        <f t="shared" si="20"/>
        <v>20</v>
      </c>
      <c r="AJ17" s="9"/>
      <c r="AK17" s="1">
        <f t="shared" si="21"/>
        <v>0</v>
      </c>
      <c r="AL17" s="9"/>
      <c r="AM17" s="1">
        <f t="shared" si="22"/>
        <v>0</v>
      </c>
      <c r="AN17" s="9">
        <v>1</v>
      </c>
      <c r="AO17" s="1">
        <f t="shared" si="23"/>
        <v>10</v>
      </c>
      <c r="AP17" s="1">
        <f t="shared" si="24"/>
        <v>10</v>
      </c>
      <c r="AQ17" s="9">
        <v>307</v>
      </c>
      <c r="AR17" s="1">
        <f t="shared" si="25"/>
        <v>307</v>
      </c>
      <c r="AS17" s="1">
        <f t="shared" si="26"/>
        <v>187</v>
      </c>
      <c r="AT17" s="1">
        <f t="shared" si="27"/>
        <v>280.5</v>
      </c>
      <c r="AU17" s="9"/>
      <c r="AV17" s="1">
        <f t="shared" si="38"/>
        <v>0</v>
      </c>
      <c r="AW17" s="1">
        <f t="shared" si="28"/>
        <v>0</v>
      </c>
      <c r="AX17" s="9">
        <v>35</v>
      </c>
      <c r="AY17" s="9"/>
      <c r="AZ17" s="2">
        <f t="shared" si="29"/>
        <v>0</v>
      </c>
      <c r="BA17" s="2">
        <f t="shared" si="30"/>
        <v>0</v>
      </c>
      <c r="BB17" s="9">
        <v>138</v>
      </c>
      <c r="BC17" s="9"/>
      <c r="BD17" s="2">
        <f t="shared" si="31"/>
        <v>120</v>
      </c>
      <c r="BE17" s="2">
        <f t="shared" si="32"/>
        <v>0</v>
      </c>
      <c r="BF17" s="9"/>
      <c r="BG17" s="9"/>
      <c r="BH17" s="1"/>
      <c r="BI17" s="1"/>
      <c r="BJ17" s="1"/>
      <c r="BK17" s="1">
        <f t="shared" si="33"/>
        <v>0</v>
      </c>
      <c r="BL17" s="1">
        <f t="shared" si="34"/>
        <v>0</v>
      </c>
      <c r="BM17" s="1">
        <f t="shared" si="35"/>
        <v>173</v>
      </c>
      <c r="BN17" s="1">
        <f t="shared" si="36"/>
        <v>120</v>
      </c>
      <c r="BO17" s="1">
        <f t="shared" si="37"/>
        <v>480</v>
      </c>
      <c r="BP17" s="7"/>
    </row>
    <row r="18" spans="1:68" s="5" customFormat="1" ht="14" x14ac:dyDescent="0.3">
      <c r="A18" s="3">
        <v>16</v>
      </c>
      <c r="B18" s="2" t="s">
        <v>63</v>
      </c>
      <c r="C18" s="2" t="s">
        <v>64</v>
      </c>
      <c r="D18" s="1">
        <f t="shared" si="0"/>
        <v>240</v>
      </c>
      <c r="E18" s="1">
        <f t="shared" si="1"/>
        <v>240</v>
      </c>
      <c r="F18" s="1">
        <f t="shared" si="2"/>
        <v>79.2</v>
      </c>
      <c r="G18" s="1">
        <f t="shared" si="3"/>
        <v>716</v>
      </c>
      <c r="H18" s="1">
        <f t="shared" si="4"/>
        <v>716</v>
      </c>
      <c r="I18" s="6">
        <f t="shared" si="5"/>
        <v>236.28</v>
      </c>
      <c r="J18" s="10">
        <f t="shared" si="6"/>
        <v>315.48</v>
      </c>
      <c r="K18" s="8">
        <v>1</v>
      </c>
      <c r="L18" s="1">
        <f t="shared" si="7"/>
        <v>100</v>
      </c>
      <c r="M18" s="9"/>
      <c r="N18" s="1">
        <f t="shared" si="8"/>
        <v>0</v>
      </c>
      <c r="O18" s="9"/>
      <c r="P18" s="1">
        <f t="shared" si="9"/>
        <v>0</v>
      </c>
      <c r="Q18" s="9">
        <v>1</v>
      </c>
      <c r="R18" s="1">
        <f t="shared" si="10"/>
        <v>70</v>
      </c>
      <c r="S18" s="9"/>
      <c r="T18" s="1">
        <f t="shared" si="11"/>
        <v>0</v>
      </c>
      <c r="U18" s="9"/>
      <c r="V18" s="1">
        <f t="shared" si="12"/>
        <v>0</v>
      </c>
      <c r="W18" s="1">
        <f t="shared" si="13"/>
        <v>70</v>
      </c>
      <c r="X18" s="9"/>
      <c r="Y18" s="1">
        <f t="shared" si="14"/>
        <v>0</v>
      </c>
      <c r="Z18" s="9"/>
      <c r="AA18" s="1">
        <f t="shared" si="15"/>
        <v>0</v>
      </c>
      <c r="AB18" s="9"/>
      <c r="AC18" s="1">
        <f t="shared" si="16"/>
        <v>0</v>
      </c>
      <c r="AD18" s="9"/>
      <c r="AE18" s="1">
        <f t="shared" si="17"/>
        <v>0</v>
      </c>
      <c r="AF18" s="1">
        <f t="shared" si="18"/>
        <v>0</v>
      </c>
      <c r="AG18" s="9">
        <v>4</v>
      </c>
      <c r="AH18" s="1">
        <f t="shared" si="19"/>
        <v>20</v>
      </c>
      <c r="AI18" s="1">
        <f t="shared" si="20"/>
        <v>20</v>
      </c>
      <c r="AJ18" s="9">
        <v>1</v>
      </c>
      <c r="AK18" s="1">
        <f t="shared" si="21"/>
        <v>50</v>
      </c>
      <c r="AL18" s="9"/>
      <c r="AM18" s="1">
        <f t="shared" si="22"/>
        <v>0</v>
      </c>
      <c r="AN18" s="9"/>
      <c r="AO18" s="1">
        <f t="shared" si="23"/>
        <v>0</v>
      </c>
      <c r="AP18" s="1">
        <f t="shared" si="24"/>
        <v>50</v>
      </c>
      <c r="AQ18" s="9">
        <v>307</v>
      </c>
      <c r="AR18" s="1">
        <f t="shared" si="25"/>
        <v>307</v>
      </c>
      <c r="AS18" s="1">
        <f t="shared" si="26"/>
        <v>193</v>
      </c>
      <c r="AT18" s="1">
        <f t="shared" si="27"/>
        <v>289.5</v>
      </c>
      <c r="AU18" s="9">
        <v>4</v>
      </c>
      <c r="AV18" s="1">
        <f t="shared" si="38"/>
        <v>4</v>
      </c>
      <c r="AW18" s="1">
        <f t="shared" si="28"/>
        <v>4</v>
      </c>
      <c r="AX18" s="9">
        <v>52</v>
      </c>
      <c r="AY18" s="9">
        <v>16</v>
      </c>
      <c r="AZ18" s="2">
        <f t="shared" si="29"/>
        <v>52</v>
      </c>
      <c r="BA18" s="2">
        <f t="shared" si="30"/>
        <v>16</v>
      </c>
      <c r="BB18" s="9">
        <v>18</v>
      </c>
      <c r="BC18" s="9">
        <v>5</v>
      </c>
      <c r="BD18" s="2">
        <f t="shared" si="31"/>
        <v>18</v>
      </c>
      <c r="BE18" s="2">
        <f t="shared" si="32"/>
        <v>5</v>
      </c>
      <c r="BF18" s="9"/>
      <c r="BG18" s="9">
        <v>23</v>
      </c>
      <c r="BH18" s="1"/>
      <c r="BI18" s="1"/>
      <c r="BJ18" s="1"/>
      <c r="BK18" s="1">
        <f t="shared" si="33"/>
        <v>0</v>
      </c>
      <c r="BL18" s="1">
        <f t="shared" si="34"/>
        <v>23</v>
      </c>
      <c r="BM18" s="1">
        <f t="shared" si="35"/>
        <v>114</v>
      </c>
      <c r="BN18" s="1">
        <f t="shared" si="36"/>
        <v>114</v>
      </c>
      <c r="BO18" s="1">
        <f t="shared" si="37"/>
        <v>422.5</v>
      </c>
      <c r="BP18" s="7"/>
    </row>
    <row r="19" spans="1:68" s="5" customFormat="1" ht="14" x14ac:dyDescent="0.3">
      <c r="A19" s="3">
        <v>17</v>
      </c>
      <c r="B19" s="2" t="s">
        <v>68</v>
      </c>
      <c r="C19" s="2" t="s">
        <v>69</v>
      </c>
      <c r="D19" s="1">
        <f t="shared" si="0"/>
        <v>220</v>
      </c>
      <c r="E19" s="1">
        <f t="shared" si="1"/>
        <v>220</v>
      </c>
      <c r="F19" s="1">
        <f t="shared" si="2"/>
        <v>72.600000000000009</v>
      </c>
      <c r="G19" s="1">
        <f t="shared" si="3"/>
        <v>714.69999999999993</v>
      </c>
      <c r="H19" s="1">
        <f t="shared" si="4"/>
        <v>714.69999999999993</v>
      </c>
      <c r="I19" s="6">
        <f t="shared" si="5"/>
        <v>235.851</v>
      </c>
      <c r="J19" s="10">
        <f t="shared" si="6"/>
        <v>308.45100000000002</v>
      </c>
      <c r="K19" s="8">
        <v>1</v>
      </c>
      <c r="L19" s="1">
        <f t="shared" si="7"/>
        <v>100</v>
      </c>
      <c r="M19" s="9"/>
      <c r="N19" s="1">
        <f t="shared" si="8"/>
        <v>0</v>
      </c>
      <c r="O19" s="9"/>
      <c r="P19" s="1">
        <f t="shared" si="9"/>
        <v>0</v>
      </c>
      <c r="Q19" s="9"/>
      <c r="R19" s="1">
        <f t="shared" si="10"/>
        <v>0</v>
      </c>
      <c r="S19" s="9"/>
      <c r="T19" s="1">
        <f t="shared" si="11"/>
        <v>0</v>
      </c>
      <c r="U19" s="9"/>
      <c r="V19" s="1">
        <f t="shared" si="12"/>
        <v>0</v>
      </c>
      <c r="W19" s="1">
        <f t="shared" si="13"/>
        <v>0</v>
      </c>
      <c r="X19" s="9"/>
      <c r="Y19" s="1">
        <f t="shared" si="14"/>
        <v>0</v>
      </c>
      <c r="Z19" s="9"/>
      <c r="AA19" s="1">
        <f>Z19</f>
        <v>0</v>
      </c>
      <c r="AB19" s="9">
        <v>1</v>
      </c>
      <c r="AC19" s="1">
        <f t="shared" si="16"/>
        <v>100</v>
      </c>
      <c r="AD19" s="9"/>
      <c r="AE19" s="1">
        <f t="shared" si="17"/>
        <v>0</v>
      </c>
      <c r="AF19" s="1">
        <f t="shared" si="18"/>
        <v>100</v>
      </c>
      <c r="AG19" s="9">
        <v>4</v>
      </c>
      <c r="AH19" s="1">
        <f t="shared" si="19"/>
        <v>20</v>
      </c>
      <c r="AI19" s="1">
        <f t="shared" si="20"/>
        <v>20</v>
      </c>
      <c r="AJ19" s="9"/>
      <c r="AK19" s="1">
        <f t="shared" si="21"/>
        <v>0</v>
      </c>
      <c r="AL19" s="9"/>
      <c r="AM19" s="1">
        <f t="shared" si="22"/>
        <v>0</v>
      </c>
      <c r="AN19" s="9"/>
      <c r="AO19" s="1">
        <f t="shared" si="23"/>
        <v>0</v>
      </c>
      <c r="AP19" s="1">
        <f t="shared" si="24"/>
        <v>0</v>
      </c>
      <c r="AQ19" s="9">
        <v>296</v>
      </c>
      <c r="AR19" s="1">
        <f t="shared" si="25"/>
        <v>296</v>
      </c>
      <c r="AS19" s="1">
        <f t="shared" si="26"/>
        <v>176</v>
      </c>
      <c r="AT19" s="1">
        <f t="shared" si="27"/>
        <v>264</v>
      </c>
      <c r="AU19" s="9"/>
      <c r="AV19" s="1">
        <f t="shared" si="38"/>
        <v>0</v>
      </c>
      <c r="AW19" s="1">
        <f t="shared" si="28"/>
        <v>0</v>
      </c>
      <c r="AX19" s="9"/>
      <c r="AY19" s="9">
        <v>110</v>
      </c>
      <c r="AZ19" s="2">
        <f t="shared" si="29"/>
        <v>0</v>
      </c>
      <c r="BA19" s="2">
        <f t="shared" si="30"/>
        <v>56</v>
      </c>
      <c r="BB19" s="9"/>
      <c r="BC19" s="9">
        <v>21</v>
      </c>
      <c r="BD19" s="2">
        <f t="shared" si="31"/>
        <v>0</v>
      </c>
      <c r="BE19" s="2">
        <f t="shared" si="32"/>
        <v>21</v>
      </c>
      <c r="BF19" s="9">
        <v>43</v>
      </c>
      <c r="BG19" s="9"/>
      <c r="BH19" s="1"/>
      <c r="BI19" s="1"/>
      <c r="BJ19" s="1"/>
      <c r="BK19" s="1">
        <f t="shared" si="33"/>
        <v>43</v>
      </c>
      <c r="BL19" s="1">
        <f t="shared" si="34"/>
        <v>0</v>
      </c>
      <c r="BM19" s="1">
        <f t="shared" si="35"/>
        <v>174</v>
      </c>
      <c r="BN19" s="1">
        <f t="shared" si="36"/>
        <v>120</v>
      </c>
      <c r="BO19" s="1">
        <f t="shared" si="37"/>
        <v>450.69999999999993</v>
      </c>
      <c r="BP19" s="7"/>
    </row>
    <row r="20" spans="1:68" s="5" customFormat="1" ht="14" x14ac:dyDescent="0.3">
      <c r="A20" s="3">
        <v>18</v>
      </c>
      <c r="B20" s="2" t="s">
        <v>56</v>
      </c>
      <c r="C20" s="2" t="s">
        <v>57</v>
      </c>
      <c r="D20" s="1">
        <f t="shared" si="0"/>
        <v>430</v>
      </c>
      <c r="E20" s="1">
        <f t="shared" si="1"/>
        <v>430</v>
      </c>
      <c r="F20" s="1">
        <f t="shared" si="2"/>
        <v>141.9</v>
      </c>
      <c r="G20" s="1">
        <f t="shared" si="3"/>
        <v>496</v>
      </c>
      <c r="H20" s="1">
        <f t="shared" si="4"/>
        <v>496</v>
      </c>
      <c r="I20" s="6">
        <f t="shared" si="5"/>
        <v>163.68</v>
      </c>
      <c r="J20" s="10">
        <f t="shared" si="6"/>
        <v>305.58000000000004</v>
      </c>
      <c r="K20" s="8">
        <v>1</v>
      </c>
      <c r="L20" s="1">
        <f t="shared" si="7"/>
        <v>100</v>
      </c>
      <c r="M20" s="9">
        <v>1</v>
      </c>
      <c r="N20" s="1">
        <f t="shared" si="8"/>
        <v>30</v>
      </c>
      <c r="O20" s="9">
        <v>1</v>
      </c>
      <c r="P20" s="1">
        <f t="shared" si="9"/>
        <v>200</v>
      </c>
      <c r="Q20" s="9"/>
      <c r="R20" s="1">
        <f t="shared" si="10"/>
        <v>0</v>
      </c>
      <c r="S20" s="9"/>
      <c r="T20" s="1">
        <f t="shared" si="11"/>
        <v>0</v>
      </c>
      <c r="U20" s="9">
        <v>2</v>
      </c>
      <c r="V20" s="1">
        <f t="shared" si="12"/>
        <v>50</v>
      </c>
      <c r="W20" s="1">
        <f t="shared" si="13"/>
        <v>250</v>
      </c>
      <c r="X20" s="9"/>
      <c r="Y20" s="1">
        <f t="shared" si="14"/>
        <v>0</v>
      </c>
      <c r="Z20" s="9"/>
      <c r="AA20" s="1">
        <f>Z20*350</f>
        <v>0</v>
      </c>
      <c r="AB20" s="9"/>
      <c r="AC20" s="1">
        <f t="shared" si="16"/>
        <v>0</v>
      </c>
      <c r="AD20" s="9"/>
      <c r="AE20" s="1">
        <f t="shared" si="17"/>
        <v>0</v>
      </c>
      <c r="AF20" s="1">
        <f t="shared" si="18"/>
        <v>0</v>
      </c>
      <c r="AG20" s="9">
        <v>4</v>
      </c>
      <c r="AH20" s="1">
        <f t="shared" si="19"/>
        <v>20</v>
      </c>
      <c r="AI20" s="1">
        <f t="shared" si="20"/>
        <v>20</v>
      </c>
      <c r="AJ20" s="9"/>
      <c r="AK20" s="1">
        <f t="shared" si="21"/>
        <v>0</v>
      </c>
      <c r="AL20" s="9">
        <v>1</v>
      </c>
      <c r="AM20" s="1">
        <f t="shared" si="22"/>
        <v>30</v>
      </c>
      <c r="AN20" s="9"/>
      <c r="AO20" s="1">
        <f t="shared" si="23"/>
        <v>0</v>
      </c>
      <c r="AP20" s="1">
        <f t="shared" si="24"/>
        <v>30</v>
      </c>
      <c r="AQ20" s="9">
        <v>243</v>
      </c>
      <c r="AR20" s="1">
        <f t="shared" si="25"/>
        <v>243</v>
      </c>
      <c r="AS20" s="1">
        <f t="shared" si="26"/>
        <v>173</v>
      </c>
      <c r="AT20" s="1">
        <f t="shared" si="27"/>
        <v>259.5</v>
      </c>
      <c r="AU20" s="9">
        <v>58</v>
      </c>
      <c r="AV20" s="1">
        <f t="shared" si="38"/>
        <v>58</v>
      </c>
      <c r="AW20" s="1">
        <f t="shared" si="28"/>
        <v>58</v>
      </c>
      <c r="AX20" s="9"/>
      <c r="AY20" s="9">
        <v>70</v>
      </c>
      <c r="AZ20" s="2">
        <f t="shared" si="29"/>
        <v>0</v>
      </c>
      <c r="BA20" s="2">
        <f t="shared" si="30"/>
        <v>70</v>
      </c>
      <c r="BB20" s="9"/>
      <c r="BC20" s="9"/>
      <c r="BD20" s="2">
        <f t="shared" si="31"/>
        <v>0</v>
      </c>
      <c r="BE20" s="2">
        <f t="shared" si="32"/>
        <v>0</v>
      </c>
      <c r="BF20" s="9"/>
      <c r="BG20" s="9"/>
      <c r="BH20" s="1"/>
      <c r="BI20" s="1"/>
      <c r="BJ20" s="1"/>
      <c r="BK20" s="1">
        <f t="shared" si="33"/>
        <v>0</v>
      </c>
      <c r="BL20" s="1">
        <f t="shared" si="34"/>
        <v>0</v>
      </c>
      <c r="BM20" s="1">
        <f t="shared" si="35"/>
        <v>70</v>
      </c>
      <c r="BN20" s="1">
        <f t="shared" si="36"/>
        <v>70</v>
      </c>
      <c r="BO20" s="1">
        <f t="shared" si="37"/>
        <v>178.5</v>
      </c>
      <c r="BP20" s="7"/>
    </row>
    <row r="21" spans="1:68" s="5" customFormat="1" ht="14" x14ac:dyDescent="0.3">
      <c r="A21" s="3">
        <v>19</v>
      </c>
      <c r="B21" s="2" t="s">
        <v>70</v>
      </c>
      <c r="C21" s="2" t="s">
        <v>67</v>
      </c>
      <c r="D21" s="1">
        <f t="shared" si="0"/>
        <v>410</v>
      </c>
      <c r="E21" s="1">
        <f t="shared" si="1"/>
        <v>410</v>
      </c>
      <c r="F21" s="1">
        <f t="shared" si="2"/>
        <v>135.30000000000001</v>
      </c>
      <c r="G21" s="1">
        <f t="shared" si="3"/>
        <v>493.65</v>
      </c>
      <c r="H21" s="1">
        <f t="shared" si="4"/>
        <v>493.65</v>
      </c>
      <c r="I21" s="6">
        <f t="shared" si="5"/>
        <v>162.90450000000001</v>
      </c>
      <c r="J21" s="10">
        <f t="shared" si="6"/>
        <v>298.20450000000005</v>
      </c>
      <c r="K21" s="8">
        <v>1</v>
      </c>
      <c r="L21" s="1">
        <f t="shared" si="7"/>
        <v>100</v>
      </c>
      <c r="M21" s="9">
        <v>1</v>
      </c>
      <c r="N21" s="1">
        <f t="shared" si="8"/>
        <v>30</v>
      </c>
      <c r="O21" s="9">
        <v>1</v>
      </c>
      <c r="P21" s="1">
        <f t="shared" si="9"/>
        <v>200</v>
      </c>
      <c r="Q21" s="9"/>
      <c r="R21" s="1">
        <f t="shared" si="10"/>
        <v>0</v>
      </c>
      <c r="S21" s="9"/>
      <c r="T21" s="1">
        <f t="shared" si="11"/>
        <v>0</v>
      </c>
      <c r="U21" s="9">
        <v>2</v>
      </c>
      <c r="V21" s="1">
        <f t="shared" si="12"/>
        <v>50</v>
      </c>
      <c r="W21" s="1">
        <f t="shared" si="13"/>
        <v>250</v>
      </c>
      <c r="X21" s="9"/>
      <c r="Y21" s="1">
        <f t="shared" si="14"/>
        <v>0</v>
      </c>
      <c r="Z21" s="9"/>
      <c r="AA21" s="1">
        <f>Z21*350</f>
        <v>0</v>
      </c>
      <c r="AB21" s="9"/>
      <c r="AC21" s="1">
        <f t="shared" si="16"/>
        <v>0</v>
      </c>
      <c r="AD21" s="9"/>
      <c r="AE21" s="1">
        <f t="shared" si="17"/>
        <v>0</v>
      </c>
      <c r="AF21" s="1">
        <f t="shared" si="18"/>
        <v>0</v>
      </c>
      <c r="AG21" s="9">
        <v>4</v>
      </c>
      <c r="AH21" s="1">
        <f t="shared" si="19"/>
        <v>20</v>
      </c>
      <c r="AI21" s="1">
        <f t="shared" si="20"/>
        <v>20</v>
      </c>
      <c r="AJ21" s="9"/>
      <c r="AK21" s="1">
        <f t="shared" si="21"/>
        <v>0</v>
      </c>
      <c r="AL21" s="9"/>
      <c r="AM21" s="1">
        <f t="shared" si="22"/>
        <v>0</v>
      </c>
      <c r="AN21" s="9">
        <v>1</v>
      </c>
      <c r="AO21" s="1">
        <f t="shared" si="23"/>
        <v>10</v>
      </c>
      <c r="AP21" s="1">
        <f t="shared" si="24"/>
        <v>10</v>
      </c>
      <c r="AQ21" s="9">
        <v>283</v>
      </c>
      <c r="AR21" s="1">
        <f t="shared" si="25"/>
        <v>283</v>
      </c>
      <c r="AS21" s="1">
        <f t="shared" si="26"/>
        <v>227</v>
      </c>
      <c r="AT21" s="1">
        <f t="shared" si="27"/>
        <v>340.5</v>
      </c>
      <c r="AU21" s="9"/>
      <c r="AV21" s="1">
        <f t="shared" si="38"/>
        <v>0</v>
      </c>
      <c r="AW21" s="1">
        <f t="shared" si="28"/>
        <v>0</v>
      </c>
      <c r="AX21" s="9">
        <v>23</v>
      </c>
      <c r="AY21" s="9">
        <v>33</v>
      </c>
      <c r="AZ21" s="2">
        <f t="shared" si="29"/>
        <v>23</v>
      </c>
      <c r="BA21" s="2">
        <f t="shared" si="30"/>
        <v>33</v>
      </c>
      <c r="BB21" s="9"/>
      <c r="BC21" s="9"/>
      <c r="BD21" s="2">
        <f t="shared" si="31"/>
        <v>0</v>
      </c>
      <c r="BE21" s="2">
        <f t="shared" si="32"/>
        <v>0</v>
      </c>
      <c r="BF21" s="9"/>
      <c r="BG21" s="9"/>
      <c r="BH21" s="1"/>
      <c r="BI21" s="1"/>
      <c r="BJ21" s="1"/>
      <c r="BK21" s="1">
        <f t="shared" si="33"/>
        <v>0</v>
      </c>
      <c r="BL21" s="1">
        <f t="shared" si="34"/>
        <v>0</v>
      </c>
      <c r="BM21" s="1">
        <f t="shared" si="35"/>
        <v>56</v>
      </c>
      <c r="BN21" s="1">
        <f t="shared" si="36"/>
        <v>56</v>
      </c>
      <c r="BO21" s="1">
        <f t="shared" si="37"/>
        <v>153.14999999999998</v>
      </c>
      <c r="BP21" s="7"/>
    </row>
  </sheetData>
  <sortState ref="A2:BP20">
    <sortCondition descending="1" ref="J2:J20"/>
    <sortCondition ref="A2:A20"/>
    <sortCondition ref="B2:B20"/>
    <sortCondition ref="C2:C20"/>
    <sortCondition descending="1" ref="D2:D20"/>
    <sortCondition descending="1" ref="E2:E20"/>
    <sortCondition descending="1" ref="F2:F20"/>
    <sortCondition descending="1" ref="G2:G20"/>
    <sortCondition descending="1" ref="H2:H20"/>
    <sortCondition descending="1" ref="I2:I20"/>
  </sortState>
  <mergeCells count="16">
    <mergeCell ref="AU2:AV2"/>
    <mergeCell ref="AG2:AH2"/>
    <mergeCell ref="AJ2:AK2"/>
    <mergeCell ref="AL2:AM2"/>
    <mergeCell ref="AN2:AO2"/>
    <mergeCell ref="AR2:AS2"/>
    <mergeCell ref="S2:T2"/>
    <mergeCell ref="X2:Y2"/>
    <mergeCell ref="Z2:AA2"/>
    <mergeCell ref="AB2:AC2"/>
    <mergeCell ref="AD2:AE2"/>
    <mergeCell ref="A1:J1"/>
    <mergeCell ref="K2:L2"/>
    <mergeCell ref="M2:N2"/>
    <mergeCell ref="O2:P2"/>
    <mergeCell ref="Q2: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ΦΘΙΝΟΥΣΑ ΣΕΙΡΑ ΚΑΤΑΤΑΞΗΣ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DIDAD_user15</dc:creator>
  <cp:lastModifiedBy>Vardaki Miranta</cp:lastModifiedBy>
  <cp:lastPrinted>2025-10-14T08:55:01Z</cp:lastPrinted>
  <dcterms:created xsi:type="dcterms:W3CDTF">2018-03-21T16:26:00Z</dcterms:created>
  <dcterms:modified xsi:type="dcterms:W3CDTF">2025-10-29T07:09:49Z</dcterms:modified>
</cp:coreProperties>
</file>